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 yWindow="460" windowWidth="25820" windowHeight="21140" tabRatio="836" firstSheet="11" activeTab="22"/>
  </bookViews>
  <sheets>
    <sheet name="Обложка" sheetId="1" r:id="rId1"/>
    <sheet name="Содержание" sheetId="2" r:id="rId2"/>
    <sheet name="Ограницение ответственности" sheetId="3" r:id="rId3"/>
    <sheet name="Термины и сокращения" sheetId="4" r:id="rId4"/>
    <sheet name="1. Передача и распределение ээ" sheetId="5" r:id="rId5"/>
    <sheet name="1.1." sheetId="6" r:id="rId6"/>
    <sheet name="1.2." sheetId="7" r:id="rId7"/>
    <sheet name="2. Тех. присоединение" sheetId="8" r:id="rId8"/>
    <sheet name="2.1." sheetId="9" r:id="rId9"/>
    <sheet name="3. Финансовые результаты" sheetId="10" r:id="rId10"/>
    <sheet name="3.1." sheetId="11" r:id="rId11"/>
    <sheet name="3.2." sheetId="12" r:id="rId12"/>
    <sheet name="3.3." sheetId="13" r:id="rId13"/>
    <sheet name="3.4." sheetId="14" r:id="rId14"/>
    <sheet name="3.5." sheetId="15" r:id="rId15"/>
    <sheet name="4. Инвестиционная деятельность" sheetId="16" r:id="rId16"/>
    <sheet name="4.1." sheetId="17" r:id="rId17"/>
    <sheet name="4.2." sheetId="18" r:id="rId18"/>
    <sheet name="5. Тарифы" sheetId="19" r:id="rId19"/>
    <sheet name="6. Акционерный капитал" sheetId="20" r:id="rId20"/>
    <sheet name="6.1." sheetId="21" r:id="rId21"/>
    <sheet name="6.2." sheetId="22" r:id="rId22"/>
    <sheet name="6.3." sheetId="23" r:id="rId23"/>
  </sheets>
  <definedNames/>
  <calcPr fullCalcOnLoad="1"/>
</workbook>
</file>

<file path=xl/sharedStrings.xml><?xml version="1.0" encoding="utf-8"?>
<sst xmlns="http://schemas.openxmlformats.org/spreadsheetml/2006/main" count="780" uniqueCount="460">
  <si>
    <t>1.</t>
  </si>
  <si>
    <t>2.</t>
  </si>
  <si>
    <t>Передача и распределение электроэнергии</t>
  </si>
  <si>
    <t>Технологическое присоединение</t>
  </si>
  <si>
    <t>Финансовые результаты</t>
  </si>
  <si>
    <t>Инвестиционная деятельность</t>
  </si>
  <si>
    <t>Акционерный капитал</t>
  </si>
  <si>
    <t>1.1.</t>
  </si>
  <si>
    <t>Показатели баланса электроэнергии</t>
  </si>
  <si>
    <t>1.2.</t>
  </si>
  <si>
    <t>Потери, % от отпуска в сеть</t>
  </si>
  <si>
    <t>Полезный отпуск "котловой"</t>
  </si>
  <si>
    <t>Структура полезного отпуска "котлового" по группам потребителей</t>
  </si>
  <si>
    <t>Показатели баланса электроэнергии ПАО "МОЭСК"</t>
  </si>
  <si>
    <t>Показатели баланса электроэнергии ПАО "МОЭСК" (Москва)</t>
  </si>
  <si>
    <t>Показатели баланса электроэнергии ПАО "МОЭСК" (Московская область)</t>
  </si>
  <si>
    <t>Доля полезного отпуска ПАО "МОЭСК"</t>
  </si>
  <si>
    <t>Доля Общества в Московском регионе</t>
  </si>
  <si>
    <t>Доля полезного отпуска"котлового" Общества по Московскому региону в полезном отпуске "котловом" Московского региона.%</t>
  </si>
  <si>
    <t>Доля отпуска из сети потребителям и ТСО Общества по Московскому региону в полезном отпуске "котловом" компаний Московского региона.%</t>
  </si>
  <si>
    <t>Доля Общества в Москве</t>
  </si>
  <si>
    <t>Доля полезного отпуска"котлового" Общества по г.Москве в полезном отпуске "котловом" компаний г.Москвы.%</t>
  </si>
  <si>
    <t>Доля полезного отпуска собственным потребителям ПАО "МОЭСК" Москва в полезном отпуске "котловом" компаний г.Москвы.%</t>
  </si>
  <si>
    <t>Доля Общества в Московской области</t>
  </si>
  <si>
    <t>Доля полезного отпуска"котлового" Общества по Московской области в полезном отпуске "котловом" компаний Московской области.%</t>
  </si>
  <si>
    <t>Доля полезного отпуска собственным потребителям ПАО "МОЭСК" по  Московской области в полезном отпуске "котловом" компаний Московской области.%</t>
  </si>
  <si>
    <t>3.</t>
  </si>
  <si>
    <t>4.</t>
  </si>
  <si>
    <t>5.</t>
  </si>
  <si>
    <t>Единицы измерения</t>
  </si>
  <si>
    <t>га</t>
  </si>
  <si>
    <t>– гектар</t>
  </si>
  <si>
    <t>кВ</t>
  </si>
  <si>
    <t>– киловольт</t>
  </si>
  <si>
    <t>МВт</t>
  </si>
  <si>
    <t>– мегаватт</t>
  </si>
  <si>
    <t>ГВА</t>
  </si>
  <si>
    <t>– гигаватт</t>
  </si>
  <si>
    <t>кВА</t>
  </si>
  <si>
    <t>– киловольт-ампер</t>
  </si>
  <si>
    <t>МВА</t>
  </si>
  <si>
    <t>– мегавольт-ампер</t>
  </si>
  <si>
    <t>кВтч</t>
  </si>
  <si>
    <t>– киловатт-час</t>
  </si>
  <si>
    <t>км</t>
  </si>
  <si>
    <t>– километр</t>
  </si>
  <si>
    <t>коп.</t>
  </si>
  <si>
    <t>– копейка</t>
  </si>
  <si>
    <t>МВтч</t>
  </si>
  <si>
    <t>– мегаватт-час</t>
  </si>
  <si>
    <t>млн</t>
  </si>
  <si>
    <t>– миллион</t>
  </si>
  <si>
    <t xml:space="preserve">млрд </t>
  </si>
  <si>
    <t>– миллиард</t>
  </si>
  <si>
    <t xml:space="preserve">руб. </t>
  </si>
  <si>
    <t>– рубль</t>
  </si>
  <si>
    <t xml:space="preserve">т </t>
  </si>
  <si>
    <t>– тонна</t>
  </si>
  <si>
    <t>у.т.</t>
  </si>
  <si>
    <t>– условное топливо</t>
  </si>
  <si>
    <t>у.е.</t>
  </si>
  <si>
    <t>– условная единица</t>
  </si>
  <si>
    <t>шт.</t>
  </si>
  <si>
    <t>– штука</t>
  </si>
  <si>
    <t>Вернуться к содержанию</t>
  </si>
  <si>
    <t>Глоссарий</t>
  </si>
  <si>
    <t>2.1.</t>
  </si>
  <si>
    <t>Показатели технологического присоединения ПАО «МОЭСК»</t>
  </si>
  <si>
    <t>6мес2015</t>
  </si>
  <si>
    <t>6мес2016</t>
  </si>
  <si>
    <t>Показатели технологического присоединения</t>
  </si>
  <si>
    <t>Количество поданных заявок, шт.</t>
  </si>
  <si>
    <t>Мощность по поданным заявкам, МВт</t>
  </si>
  <si>
    <t>Количество заключенных договоров, шт.</t>
  </si>
  <si>
    <t>Мощность по заключенным договорам, МВт</t>
  </si>
  <si>
    <t>Фактическое присоединение, шт.</t>
  </si>
  <si>
    <t>Фактически присоединенная мощность, МВт</t>
  </si>
  <si>
    <t>Структура фактического присоединения</t>
  </si>
  <si>
    <t>Промышленность, МВт</t>
  </si>
  <si>
    <t>Сельское хозяйство, МВт</t>
  </si>
  <si>
    <t>Коммунально-бытовая и социальная сферы, МВт</t>
  </si>
  <si>
    <t>Физические лица, МВт</t>
  </si>
  <si>
    <t>Прочее, МВт</t>
  </si>
  <si>
    <t xml:space="preserve">Показатели технологического присоединения ПАО "МОЭСК" (Московская область) </t>
  </si>
  <si>
    <t xml:space="preserve">Показатели технологического присоединения ПАО "МОЭСК" (Москва) </t>
  </si>
  <si>
    <t>Вернуться в меню "Технологическое присоединение"</t>
  </si>
  <si>
    <t>3.1.</t>
  </si>
  <si>
    <t>3.2.</t>
  </si>
  <si>
    <t>3.3.</t>
  </si>
  <si>
    <t>3.4.</t>
  </si>
  <si>
    <t>3.5.</t>
  </si>
  <si>
    <t>Финансовые результаты по РСБУ</t>
  </si>
  <si>
    <t>Финансовые результаты по МСФО</t>
  </si>
  <si>
    <t>Основные показатели бухгалтерского баланса</t>
  </si>
  <si>
    <t>Активы, млн руб., в т.ч.:</t>
  </si>
  <si>
    <t>Пассивы, млн руб., в т.ч.:</t>
  </si>
  <si>
    <t xml:space="preserve">   внеоборотные активы</t>
  </si>
  <si>
    <t xml:space="preserve">   оборотные активы</t>
  </si>
  <si>
    <t xml:space="preserve">   капитал и резервы</t>
  </si>
  <si>
    <t xml:space="preserve">   долгосрочные обязательства</t>
  </si>
  <si>
    <t xml:space="preserve">   краткосрочные обязательства</t>
  </si>
  <si>
    <t>Дебиторская и кредиторская задолженность</t>
  </si>
  <si>
    <t>Дебиторская задолженность, млн руб.</t>
  </si>
  <si>
    <t>Кредиторская задолженность, млн руб.</t>
  </si>
  <si>
    <t>Сальдо дебиторской и кредиторской задолженности, млн руб.</t>
  </si>
  <si>
    <t>Дебиторская задолженность, млн руб., в том числе:</t>
  </si>
  <si>
    <t>Покупатели и заказчики</t>
  </si>
  <si>
    <t>по передаче электроэнергии</t>
  </si>
  <si>
    <t>Векселя к получению</t>
  </si>
  <si>
    <t>-</t>
  </si>
  <si>
    <t>Авансы выданные</t>
  </si>
  <si>
    <t>Прочая дебиторская задолженность</t>
  </si>
  <si>
    <t>Кредиторская задолженность, млн руб., в том числе:</t>
  </si>
  <si>
    <t>Поставщики и подрядчики</t>
  </si>
  <si>
    <t>Векселя к уплате</t>
  </si>
  <si>
    <t>Авансы полученные</t>
  </si>
  <si>
    <t>Налоги и сборы</t>
  </si>
  <si>
    <t>Прочая кредиторская задолженность</t>
  </si>
  <si>
    <t>Анализ изменения дебиторской и кредиторской задолженности</t>
  </si>
  <si>
    <t>Отчет о финансовых результатах</t>
  </si>
  <si>
    <t>От передачи электроэнергии</t>
  </si>
  <si>
    <t>От технологического присоединения</t>
  </si>
  <si>
    <t>От прочей деятельности</t>
  </si>
  <si>
    <t>Прочие расходы</t>
  </si>
  <si>
    <t>Условно неподконтрольные расходы</t>
  </si>
  <si>
    <t>Покупная э/э на компенсацию потерь</t>
  </si>
  <si>
    <t>Услуги «ФСК ЕЭС»</t>
  </si>
  <si>
    <t>Услуги распределительных сетевых компаний</t>
  </si>
  <si>
    <t>Амортизация</t>
  </si>
  <si>
    <t>Подконтрольные расходы</t>
  </si>
  <si>
    <t>Затраты на персонал (оплата труда, страховые взносы, НПФ)</t>
  </si>
  <si>
    <t>Сырье и материалы</t>
  </si>
  <si>
    <t>Услуги производственного характера</t>
  </si>
  <si>
    <t>Чистая прибыль</t>
  </si>
  <si>
    <t>Вернуться в меню "Финансовые результаты"</t>
  </si>
  <si>
    <t>Консолидированный отчет о совокупности прибыли</t>
  </si>
  <si>
    <t>Консолидированный отчет о финансовом положении</t>
  </si>
  <si>
    <t>Консолидированный отчет о движении денежных средств</t>
  </si>
  <si>
    <t>Консолидированный отчет о совокупной прибыли</t>
  </si>
  <si>
    <t>млн. руб.</t>
  </si>
  <si>
    <t>Финансовые доходы</t>
  </si>
  <si>
    <t>Финансовые расходы</t>
  </si>
  <si>
    <t>Прибыль</t>
  </si>
  <si>
    <t>Выручка от реализации продукции (услуг), млн руб., в том числе:</t>
  </si>
  <si>
    <t>Себестоимость продукции (услуг), млн руб.</t>
  </si>
  <si>
    <t>Валовая прибыль, млн руб.</t>
  </si>
  <si>
    <t>Прибыль (убыток) от продаж, млн руб.</t>
  </si>
  <si>
    <t>Проценты к получению, млн руб.</t>
  </si>
  <si>
    <t>Проценты к уплате, млн руб.</t>
  </si>
  <si>
    <t>Доходы от участия в других организациях, млн руб.</t>
  </si>
  <si>
    <t>Прочие доходы, млн руб.</t>
  </si>
  <si>
    <t>Прочие расходы, млн руб.</t>
  </si>
  <si>
    <t>Прибыль (убыток) до налогообложения, млн руб.</t>
  </si>
  <si>
    <t>Налог на прибыль и иные платежи, млн руб.</t>
  </si>
  <si>
    <t>Чистая прибыль (убыток), млн руб.</t>
  </si>
  <si>
    <t>Внеоборотные активы</t>
  </si>
  <si>
    <t>Основные средства</t>
  </si>
  <si>
    <t>Нематериальные активы</t>
  </si>
  <si>
    <t>Прочие внеоборотные активы</t>
  </si>
  <si>
    <t>Оборотные активы</t>
  </si>
  <si>
    <t>Запасы</t>
  </si>
  <si>
    <t>Денежные средства и их эквиваленты</t>
  </si>
  <si>
    <t>Итого активы</t>
  </si>
  <si>
    <t>Нераспределенная прибыль</t>
  </si>
  <si>
    <t>Долгосрочные обязательства</t>
  </si>
  <si>
    <t>Кредиты и займы</t>
  </si>
  <si>
    <t>Отложенные налоговые обязательства</t>
  </si>
  <si>
    <t>Краткосрочные обязательства</t>
  </si>
  <si>
    <t>Итого капитал и обязательства</t>
  </si>
  <si>
    <t>Налог на прибыль к возмещению</t>
  </si>
  <si>
    <t>Торговая и прочая дебиторская задолженность</t>
  </si>
  <si>
    <t>Собственный капитал</t>
  </si>
  <si>
    <t>Уставный капитал</t>
  </si>
  <si>
    <t>Вознаграждения работникам</t>
  </si>
  <si>
    <t>Торговая и прочая кредиторская задолженность</t>
  </si>
  <si>
    <t>Налог на прибыль к уплате</t>
  </si>
  <si>
    <t>Прочие налоги к уплате</t>
  </si>
  <si>
    <t>Резервы</t>
  </si>
  <si>
    <t>Денежные средства и их эквиваленты на конец периода</t>
  </si>
  <si>
    <t>Износ и амортизация</t>
  </si>
  <si>
    <t>Затраты по налогу на прибыль</t>
  </si>
  <si>
    <t>Имущество, полученное безвозмездно</t>
  </si>
  <si>
    <t>Резерв под обесценение дебиторской задолженности</t>
  </si>
  <si>
    <t>Резерв по судебным искам</t>
  </si>
  <si>
    <t>Убыток от выбытия основных средств</t>
  </si>
  <si>
    <t>Убыток от обесценения основных средств</t>
  </si>
  <si>
    <t>Резерв под обесценение запасов</t>
  </si>
  <si>
    <t>Прочие неденежные статьи</t>
  </si>
  <si>
    <t>4.1.</t>
  </si>
  <si>
    <t>Основные параметры инвестиционной программы</t>
  </si>
  <si>
    <t>4.2.</t>
  </si>
  <si>
    <t>Капитальные вложения (освоение), млн руб. без НДС</t>
  </si>
  <si>
    <t>Ввод основных фондов, млн руб. без НДС</t>
  </si>
  <si>
    <t>Финансирование, млн руб. с НДС</t>
  </si>
  <si>
    <t>Объем незавершенного строительства, млн руб. без НДС</t>
  </si>
  <si>
    <t>Ввод трансформаторной мощности, МВА</t>
  </si>
  <si>
    <t>Ввод линий электропередач, км</t>
  </si>
  <si>
    <t>Вернуться в меню "Инвестиционная деятельность"</t>
  </si>
  <si>
    <t>Приоритетные объекты инвестиционной программы</t>
  </si>
  <si>
    <t>Наименование проекта</t>
  </si>
  <si>
    <t>Ввод в основные фонды</t>
  </si>
  <si>
    <t>Прирост мощности</t>
  </si>
  <si>
    <t>Сроки строительства</t>
  </si>
  <si>
    <t>начало</t>
  </si>
  <si>
    <t>окончание</t>
  </si>
  <si>
    <t>Приоритетные проекты</t>
  </si>
  <si>
    <t>ТПиР</t>
  </si>
  <si>
    <t>Новое строительство</t>
  </si>
  <si>
    <t>Программы особой важности</t>
  </si>
  <si>
    <t>ТПиР по ВН (ЛЭП, ПС)</t>
  </si>
  <si>
    <t>Новое строительство по ВН  (ЛЭП, ПС)</t>
  </si>
  <si>
    <t>Программы, в т.ч.:</t>
  </si>
  <si>
    <t>Объекты высокого напряжения 35-330 кВ</t>
  </si>
  <si>
    <t>Объекты технологического присоединения (всего), в т.ч.:</t>
  </si>
  <si>
    <t>Объекты ТП мощностью свыше 670 кВт</t>
  </si>
  <si>
    <t>Объекты ТП мощностью от 150 до 670 кВт</t>
  </si>
  <si>
    <t>Объекты ТП мощностью от 15 до 150 кВт</t>
  </si>
  <si>
    <t xml:space="preserve">Объекты ТП мощностью до 15 кВт </t>
  </si>
  <si>
    <t>Генерация</t>
  </si>
  <si>
    <t>Распределительные сети</t>
  </si>
  <si>
    <t>Автоматизация технологического управления (кроме АИСКУЭ)</t>
  </si>
  <si>
    <t>Средства учета, контроля электроэнергии  (АИСКУЭ)</t>
  </si>
  <si>
    <t>Программы по обеспечению безопасности</t>
  </si>
  <si>
    <t>Приобретение электросетевых активов, земельных участков и прочих объектов</t>
  </si>
  <si>
    <t>Прочие программы и мероприятия</t>
  </si>
  <si>
    <t>Прочее (здания; оборудование, не входящее в сметы строек)</t>
  </si>
  <si>
    <t>Итого</t>
  </si>
  <si>
    <t>Прочее</t>
  </si>
  <si>
    <t>Справочно</t>
  </si>
  <si>
    <t>План</t>
  </si>
  <si>
    <t>Показатели технологического присоединения ПАО "МОЭСК"</t>
  </si>
  <si>
    <t>Структура акционерного капитала</t>
  </si>
  <si>
    <t>(Д.У.) закрытое акционерное общество «Лидер» (Компания по управлению активами пенсионного фонда) Д.У. НПФ «ГАЗФОНД»</t>
  </si>
  <si>
    <t>«Газпромбанк» (Акционерное общество)</t>
  </si>
  <si>
    <t>(Д.У.) Общество с ограниченной ответственностью «Управляющая компания «АГАНА» Д.У. ЗПИФ смешанных инвестиций «Стратегические активы»</t>
  </si>
  <si>
    <t>(ДУ) Общество с ограниченной ответственностью  «Управляющая компания «Перспектива Финанс»</t>
  </si>
  <si>
    <t>Открытое акционерное общество «ОЭК-Финанс»</t>
  </si>
  <si>
    <t>ГПБ-ДИ ХОЛДИНГС ЛИМИТЕД КОМПАНИЯ С ОГРАНИЧЕННОЙ ОТВЕТСТВЕННОСТЬЮ</t>
  </si>
  <si>
    <t>Акционеры</t>
  </si>
  <si>
    <t>%</t>
  </si>
  <si>
    <t>Публичное акционерное общество «Российские сети»</t>
  </si>
  <si>
    <t>Государственный регистрационный номер</t>
  </si>
  <si>
    <t>Количество голосующих акций, шт.</t>
  </si>
  <si>
    <t>1-01-65116-D</t>
  </si>
  <si>
    <t>Общее количество акций, шт.</t>
  </si>
  <si>
    <t>Номинальная стоимость, руб.</t>
  </si>
  <si>
    <t>Фондовая биржа</t>
  </si>
  <si>
    <t>MOEX</t>
  </si>
  <si>
    <t>Котировальный список</t>
  </si>
  <si>
    <t>Уставный капитал ПАО "МОЭСК", руб.</t>
  </si>
  <si>
    <t>Акции на фондовом рынке</t>
  </si>
  <si>
    <t>Вернуться в меню "Акционерный капитал"</t>
  </si>
  <si>
    <t>Дата начала торгов</t>
  </si>
  <si>
    <t>ISIN</t>
  </si>
  <si>
    <t>RU000A0ET7Y7</t>
  </si>
  <si>
    <t>Тиккер</t>
  </si>
  <si>
    <t>MSRS</t>
  </si>
  <si>
    <t>Код в Bloomberg</t>
  </si>
  <si>
    <t>MSRS RX Equity, MSRS RU Equity, MSRS RM Equity</t>
  </si>
  <si>
    <t>Сведения о дивидендах</t>
  </si>
  <si>
    <t>Объем объявленных (начисленных) дивидендов (всего), из них:</t>
  </si>
  <si>
    <t>2 055</t>
  </si>
  <si>
    <t>Доля дивидендных выплат в чистой прибыли, %</t>
  </si>
  <si>
    <t>Дивиденд на акцию, руб.</t>
  </si>
  <si>
    <t>Дивидендная доходность, % (1)</t>
  </si>
  <si>
    <t>Справочно:</t>
  </si>
  <si>
    <t>Рыночная цена (2)</t>
  </si>
  <si>
    <t>ЛЭП</t>
  </si>
  <si>
    <t>ПС</t>
  </si>
  <si>
    <t>ТП</t>
  </si>
  <si>
    <t>АИСКУЭ</t>
  </si>
  <si>
    <t>– автоматизированные информационно-измерительные системы коммерческого учета электроэнергии</t>
  </si>
  <si>
    <t>– линия электропередачи</t>
  </si>
  <si>
    <t>– технологическое присоединение</t>
  </si>
  <si>
    <t>– техническое перевооружение и реконструкция</t>
  </si>
  <si>
    <t>– теплоэлектроцентраль</t>
  </si>
  <si>
    <t>ТЭЦ</t>
  </si>
  <si>
    <t>– подстанция напряжением 35 кВ и выше</t>
  </si>
  <si>
    <t>– комплектное распределительное устройство с элегазовыми выключателями</t>
  </si>
  <si>
    <t>КРУЭ</t>
  </si>
  <si>
    <t>ГЭС</t>
  </si>
  <si>
    <t>– гидроэлектростанция</t>
  </si>
  <si>
    <t xml:space="preserve">Помимо официальной информации о деятельности ПАО «МОЭСК», в настоящем справочнике содержится информация, полученная от третьих лиц. Эта информация была получена из источников, которые, по мнению ПАО «МОЭСК», являются надежными. Тем не менее, мы не гарантируем точность данной информации, которая может быть сокращенной или неполной. Все мнения и оценки, содержащиеся в настоящем материале, отражают наше мнение на день публикации и подлежат изменению без предупреждения. </t>
  </si>
  <si>
    <t xml:space="preserve">Настоящий справочник не является офертой либо приглашением делать оферты (рекламой) в отношении приобретения или подписки на ценные бумаги ПАО «МОЭСК». Ни справочник, ни какая-либо его часть, ни факт его представления или распространения не являются основанием для заключения какого-либо договора или принятия инвестиционного решения, и на справочник не следует полагаться в этом отношении.  </t>
  </si>
  <si>
    <t xml:space="preserve"> ПАО «МОЭСК» не берет на себя обязательств по пересмотру или подтверждению прогнозных заявлений и оценок, а также по обновлению информации и исправлению неточностей, которые могут быть обнаржены в данном справочнике.</t>
  </si>
  <si>
    <t>Чистые денежные потоки от операционной деятельности</t>
  </si>
  <si>
    <t>Денежные потоки от операционной деятельности до учета изменений в оборотном капитале</t>
  </si>
  <si>
    <t>Изменение величины торговой и прочей кредиторской задолженности</t>
  </si>
  <si>
    <t>Изменение суммы налогов к уплате, помимо налога на прибыль</t>
  </si>
  <si>
    <t>Изменение запасов</t>
  </si>
  <si>
    <t>Денежные потоки от операционной деятельности до уплаты налога на прибыль и процентов</t>
  </si>
  <si>
    <t>Проценты уплаченные</t>
  </si>
  <si>
    <t>Налог на прибыль уплаченный</t>
  </si>
  <si>
    <t>Приобретение объектов основных средств</t>
  </si>
  <si>
    <t>Приобретение нематериальных активов</t>
  </si>
  <si>
    <t>Проценты полученные</t>
  </si>
  <si>
    <t>Поступления от погашения займов выданных</t>
  </si>
  <si>
    <t>Поступления от продажи основных средств</t>
  </si>
  <si>
    <t>Предоставление займов</t>
  </si>
  <si>
    <t>Денежные потоки от операционной деятельности</t>
  </si>
  <si>
    <t>Денежные потоки от инвестиционной деятельности</t>
  </si>
  <si>
    <t>Чистые денежные потоки использованные в инвестиционной деятельности</t>
  </si>
  <si>
    <t>Денежные потоки от финансовой деятельности</t>
  </si>
  <si>
    <t>Погашение кредитов и займов</t>
  </si>
  <si>
    <t>Получение кредитов и займов</t>
  </si>
  <si>
    <t>Дивиденды выплаченные</t>
  </si>
  <si>
    <t>Приобретение долей у держателей неконтролирующих долей участия</t>
  </si>
  <si>
    <t>Выплаты по обязательствам финансовой аренды</t>
  </si>
  <si>
    <t>Тарифы</t>
  </si>
  <si>
    <t>6.</t>
  </si>
  <si>
    <t>6.1.</t>
  </si>
  <si>
    <t>6.2.</t>
  </si>
  <si>
    <t>6.3.</t>
  </si>
  <si>
    <t>5.1.</t>
  </si>
  <si>
    <t>5.2.</t>
  </si>
  <si>
    <t>Результаты операционной деятельности</t>
  </si>
  <si>
    <t>Краткосрочные инвестиции</t>
  </si>
  <si>
    <t>Неконтролирующая доля участия</t>
  </si>
  <si>
    <t>Корректировки:</t>
  </si>
  <si>
    <t>Убыток/(доход) от продажи запасов</t>
  </si>
  <si>
    <t>Чистое (уменьшение)/увеличение денежных средств и их эквивалентов</t>
  </si>
  <si>
    <t>Вернуться в меню "Передача и распределение электроэнергии"</t>
  </si>
  <si>
    <t>Выручка</t>
  </si>
  <si>
    <t>Операционные расходы</t>
  </si>
  <si>
    <t>Прочий операционный доход</t>
  </si>
  <si>
    <t>Прибыль до налога на прибыль</t>
  </si>
  <si>
    <t xml:space="preserve">Налог на прибыль </t>
  </si>
  <si>
    <t>Прибыль за период</t>
  </si>
  <si>
    <t>Переоценка чистого обязательства пенсионного плана с установленными выплатами</t>
  </si>
  <si>
    <t>Налог на прибыль, относящийся к статьям, которые не могут быть впоследствии реклассифицированы в состав прибыли или убытка</t>
  </si>
  <si>
    <t>Итого статьи,  которые не могут быть впоследствии реклассифицированы в состав прибыли или убытка</t>
  </si>
  <si>
    <t>Общий совокупный доход  за период</t>
  </si>
  <si>
    <t>EBITDA</t>
  </si>
  <si>
    <t>Базовая и разводненная прибыль на обыкновенную акцию (руб.)</t>
  </si>
  <si>
    <t xml:space="preserve"> - от передачи электроэнергии</t>
  </si>
  <si>
    <t xml:space="preserve"> - от технологических присоединений </t>
  </si>
  <si>
    <t xml:space="preserve"> - от прочей деятельности</t>
  </si>
  <si>
    <t>Отпуск в сеть, млн кВтч</t>
  </si>
  <si>
    <t>Полезный отпуск "собственный", млн кВтч</t>
  </si>
  <si>
    <t>Потери, млн кВтч</t>
  </si>
  <si>
    <t>Полезный отпуск "котловой", млн кВтч</t>
  </si>
  <si>
    <t>Промышленные потребители, млн кВтч</t>
  </si>
  <si>
    <t>Непромышленные потребители, млн кВтч</t>
  </si>
  <si>
    <t>Население и приравненные к нему группы потребителей, млн кВтч</t>
  </si>
  <si>
    <t>Гос. и муницип. организации, а также прочие бюдж. потребители, млн кВтч</t>
  </si>
  <si>
    <t>Транспорт, млн кВтч</t>
  </si>
  <si>
    <t>Сельское хозяйство, млн кВтч</t>
  </si>
  <si>
    <t>EBITDA, млн руб., в том числе:</t>
  </si>
  <si>
    <t>Налоги</t>
  </si>
  <si>
    <t>Проценты (нетто-величина)</t>
  </si>
  <si>
    <t>Утвержденные долгосрочные параметры регулирования для сетевых организаций</t>
  </si>
  <si>
    <t>Изменение величины торговой и прочей дебиторской задолженности</t>
  </si>
  <si>
    <t>Изменение пенсионных обязательств и связанных активов</t>
  </si>
  <si>
    <t>Денежные потоки полученные от/(использованные в) финансовой деятельности</t>
  </si>
  <si>
    <t>Денежные средства и их эквиваленты на начало периода</t>
  </si>
  <si>
    <t>ГОСА 2013
по итогам 2012 г.</t>
  </si>
  <si>
    <t>ГОСА 2014
по итогам 2013 г.</t>
  </si>
  <si>
    <t>ГОСА 2015
по итогам 2014 г.</t>
  </si>
  <si>
    <t>ГОСА 2016
по итогам 2015 г.</t>
  </si>
  <si>
    <t>ГОСА 2017
по итогам 2016 г.</t>
  </si>
  <si>
    <t>(2) Средневзвешенная рыночная цена на последнюю торговую сессию года, данные с сайта moex.com</t>
  </si>
  <si>
    <t>(1) Дивидендная доходность рассчитывается как отношение дивиденда на акцию к рыночной стоимости акций.</t>
  </si>
  <si>
    <t>6мес2017</t>
  </si>
  <si>
    <t>Второй уровень</t>
  </si>
  <si>
    <t>Второй уровень с 31.01.2017 (Первый уровень с 09.06.2014)</t>
  </si>
  <si>
    <t> 24 794 187 558</t>
  </si>
  <si>
    <t>11 086 417 485 </t>
  </si>
  <si>
    <t> 2 459 618 524</t>
  </si>
  <si>
    <t> 2 546 350 536</t>
  </si>
  <si>
    <t>5 174 423 485 </t>
  </si>
  <si>
    <t> 4 757 774 701</t>
  </si>
  <si>
    <t> 3 711 018 000</t>
  </si>
  <si>
    <t>3 033 664 000 </t>
  </si>
  <si>
    <t>5 314 422 485 </t>
  </si>
  <si>
    <t>4 790 642 988  </t>
  </si>
  <si>
    <t> 4 146 185 000</t>
  </si>
  <si>
    <t>3 034 431 000 </t>
  </si>
  <si>
    <t>2 459 618 524 </t>
  </si>
  <si>
    <t>24 794 187 558 </t>
  </si>
  <si>
    <t> 50,90</t>
  </si>
  <si>
    <t>6мес2018</t>
  </si>
  <si>
    <t>6мес2019</t>
  </si>
  <si>
    <t>План*</t>
  </si>
  <si>
    <t>* Плановые значения на 2020-2023 гг. приведены из утвержденной инвестиционной программы ПАО "МОЭСК" на 2015-2025 гг (Приказ Минэнерго России от 26.12.2019 № 33@)</t>
  </si>
  <si>
    <t>Структура финансирования капитальных вложений**</t>
  </si>
  <si>
    <t>Технологическое присоединение, всего, в том числе:</t>
  </si>
  <si>
    <t>Технологическое присоединение энергопринимающих устройств потребителей, всего, в том числе:</t>
  </si>
  <si>
    <t>Технологическое присоединение энергопринимающих устройств потребителей максимальной мощностью до 15 кВт включительно, всего</t>
  </si>
  <si>
    <t>Технологическое присоединение энергопринимающих устройств потребителей максимальной мощностью до 150 кВт включительно, всего</t>
  </si>
  <si>
    <t>Технологическое присоединение энергопринимающих устройств потребителей свыше 150 кВт, всего, в том числе:</t>
  </si>
  <si>
    <t>Усиление электрической сети в целях осуществления технологического присоединения энергопринимающих устройств потребителей и (или) объектов электросетевого хозяйства, всего, в том числе:</t>
  </si>
  <si>
    <t>Строительство новых объектов электросетевого хозяйства для усиления электрической сети в целях осуществления технологического присоединения</t>
  </si>
  <si>
    <t>Реконструкция существующих объектов электросетевого хозяйства для усиления электрической сети в целях осуществления технологического присоединения</t>
  </si>
  <si>
    <t>Реконструкция, модернизация, техническое перевооружение, всего, в том числе:</t>
  </si>
  <si>
    <t>Реконструкция, модернизация, техническое перевооружение трансформаторных и иных подстанций, распределительных пунктов, всего, в том числе:</t>
  </si>
  <si>
    <t>Реконструкция трансформаторных и иных подстанций</t>
  </si>
  <si>
    <t>Модернизация, техническое перевооружение трансформаторных и иных подстанций, распределительных пунктов</t>
  </si>
  <si>
    <t>Реконструкция, модернизация, техническое перевооружение линий электропередачи, всего, в том числе:</t>
  </si>
  <si>
    <t>Реконструкция линий электропередачи</t>
  </si>
  <si>
    <t>Модернизация, техническое перевооружение линий электропередачи</t>
  </si>
  <si>
    <t>Развитие и модернизация учета электрической энергии (мощности), всего, в том числе:</t>
  </si>
  <si>
    <t>Реконструкция, модернизация, техническое перевооружение прочих объектов основных средств, всего, в том числе:</t>
  </si>
  <si>
    <t>Реконструкция прочих объектов основных средств</t>
  </si>
  <si>
    <t>Модернизация, техническое перевооружение прочих объектов основных средств</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</si>
  <si>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</si>
  <si>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Инвестиционные проекты, предусмотренные схемой и программой развития Единой энергетической системы России</t>
  </si>
  <si>
    <t>Инвестиционные проекты, предусмотренные схемой и программой развития субъекта Российской Федерации</t>
  </si>
  <si>
    <t>Прочее новое строительство объектов электросетевого хозяйства</t>
  </si>
  <si>
    <t>Покупка земельных участков для целей реализации инвестиционных проектов</t>
  </si>
  <si>
    <t>Прочие инвестиционные проекты</t>
  </si>
  <si>
    <t xml:space="preserve">**Структура инвестиционной программы утверждена Приказом Минэнерго России от 05.05.2016 № 380    </t>
  </si>
  <si>
    <t>Стоимость введенных основных фондов в 2019г., млн руб. без НДС</t>
  </si>
  <si>
    <t>Крупные проекты, поставленные под напряжение и введённые в 2019 году</t>
  </si>
  <si>
    <t>Реконструкция ПС 110/10/6 кВ "Бирюлево" с заменой выключателей ОРУ-110кВ, ЗРУ-10кВ на элегазовые</t>
  </si>
  <si>
    <t>2021 (2019)</t>
  </si>
  <si>
    <t>Реконструкция ВЛ 110 кВ "Серпухов - Заповедник", "Заповедник-Пущино", "Стрелецкая-Пущино", "Кашира-Стрелецкая 1,2" с образованием вторых цепей</t>
  </si>
  <si>
    <t>Реконструкция ПС № 482 Дачная, замена трансформаторов 35/6 кВ 2х6,3 МВА на 2х10 МВА</t>
  </si>
  <si>
    <t>2023 (2019)</t>
  </si>
  <si>
    <t>Строительство КЛ 220кВ "Хованская-Лесная I, II цепь"</t>
  </si>
  <si>
    <t>Реконструкция "КЛ 110 кВ Стромынка - Сокольники № 1, № 2"</t>
  </si>
  <si>
    <t>2020 (2019)</t>
  </si>
  <si>
    <t xml:space="preserve"> </t>
  </si>
  <si>
    <t>Стоимость планируемых ко вводу основных фондов в 2020г., млн руб. без НДС</t>
  </si>
  <si>
    <t>Крупные инвестиционные проекты, планируемые к вводу и постановке под напряжение в 2020 году</t>
  </si>
  <si>
    <t>Строительство ПС 220/110/20/10кВ «Хованская»(1ПК)</t>
  </si>
  <si>
    <t>Реконструкция КВЛ 110 кВ "Фили-Ходынка с отп." (переустройство воздушного участка в кабель, увеличение пропускной способности кабельного участка и организация заходов на ПС "Шелепиха")</t>
  </si>
  <si>
    <t>Реконструкция ПС 308 Наро-Фоминск (замена трансформаторов)</t>
  </si>
  <si>
    <t>Реконструкция ПС 110 кВ № 71 "Поварово" с заменой силовых трансформаторов 2х25 МВА на 2х40 МВА (2 этап)</t>
  </si>
  <si>
    <t>Реконструкция ПС 110/10/6 №195 "Раменская" с заменой трансформаторов 2х25 на 2х40 МВА (трансформаторная мощность 80 МВА, прирост мощности 30 МВА) (1 этап)</t>
  </si>
  <si>
    <t>2023 (2020)</t>
  </si>
  <si>
    <t>ГОСА 2018
по итогам 2017 г.</t>
  </si>
  <si>
    <t>ГОСА 2019
по итогам 2018 г.</t>
  </si>
  <si>
    <t>ВОСА 2020
по итогам 9 м. 2019 г.</t>
  </si>
  <si>
    <t>https://www.moesk.ru/client/tariffs/peredacha_energy/#tab1-880</t>
  </si>
  <si>
    <t>https://www.moesk.ru/client/tariffs/zatrati_na_yslygi/</t>
  </si>
  <si>
    <t>https://www.moesk.ru/client/tariffs/peredacha_energy/</t>
  </si>
  <si>
    <t>Управленческие расходы</t>
  </si>
  <si>
    <t>ОГРАНИЧЕНИЕ ОТВЕТСТВЕННОСТИ</t>
  </si>
  <si>
    <t>Термины и сокращения</t>
  </si>
  <si>
    <t xml:space="preserve">В данном справочнике могут быть приведены прогнозные заявления. Прогнозные заявления не основываются на фактических обстоятельствах и включают в себя заявления в отношении намерений, мнений или текущих ожиданий ПАО «МОЭСК» в отношении результатов своей деятельности, финансового положения, ликвидности, перспектив роста, стратегии и отрасли промышленности, в которой работает ПАО «МОЭСК». По своей природе для таких прогнозных заявлений характерно наличие рисков и факторов неопределенности, поскольку они относятся к событиям и зависят от обстоятельств, которые могут не произойти в будущем. ПАО «МОЭСК» предупреждает о том, что прогнозные заявления не являются гарантией будущих показателей, и фактические результаты деятельности ПАО «МОЭСК», его финансовое положение и ликвидность, а также развитие отрасли промышленности, в которой оно работает, могут существенным образом отличаться от тех, которые приведены в прогнозных заявлениях, содержащихся в настоящем документе. Кроме того, даже если результаты деятельности ПАО «МОЭСК», его финансовое положение и ликвидность, а также развитие отрасли промышленности, в которой оно работает, будут соответствовать прогнозным заявлениям, содержащимся в настоящем документе, данные результаты и события не являются показателем результатов и событий в будущем. </t>
  </si>
  <si>
    <t>Содержание</t>
  </si>
  <si>
    <t xml:space="preserve">                                       Передача и распределение электроэнергии</t>
  </si>
  <si>
    <t xml:space="preserve">                   Технологическое присоединение</t>
  </si>
  <si>
    <t xml:space="preserve"> Основные показатели бухгалтерского баланса</t>
  </si>
  <si>
    <t xml:space="preserve"> Отчет о финансовых результатах</t>
  </si>
  <si>
    <t xml:space="preserve">                Консолидированный отчет о совокупной прибыли</t>
  </si>
  <si>
    <t xml:space="preserve">               Консолидированный отчет о финансовом положении</t>
  </si>
  <si>
    <t xml:space="preserve">        Консолидированный отчет о движении денежных средств</t>
  </si>
  <si>
    <t xml:space="preserve">        Основные параметры инвестиционной программы</t>
  </si>
  <si>
    <t xml:space="preserve">           Приоритетные объекты инвестиционной программы</t>
  </si>
  <si>
    <t>Актуализированная информация представлена на</t>
  </si>
  <si>
    <t>Структура и объем затрат на оказание услуг по передаче электроэнергии (г.Москва и Московская область)</t>
  </si>
  <si>
    <t>Единые (котловые) тарифы на услуги по передаче электрической энергии (г. Москва и Московская область)</t>
  </si>
  <si>
    <t xml:space="preserve">               Структура акционерного капитала</t>
  </si>
  <si>
    <t xml:space="preserve">                           Акции на фондовом рынке</t>
  </si>
  <si>
    <t>Объем выплаченных  дивидендов (млн. руб.)</t>
  </si>
  <si>
    <t xml:space="preserve">                                                          Сведения о дивидендах </t>
  </si>
  <si>
    <t>5.3.</t>
  </si>
  <si>
    <t>ПАО Московская Биржа</t>
  </si>
  <si>
    <t>ВОСА 2020
по итогам 2019 г.</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</si>
</sst>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FC19]d\ mmmm\ yyyy\ &quot;г.&quot;"/>
    <numFmt numFmtId="175" formatCode="&quot;$&quot;#,##0_);[Red]\(&quot;$&quot;#,##0\)"/>
    <numFmt numFmtId="176" formatCode="General_)"/>
    <numFmt numFmtId="177" formatCode="0\ 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
    <numFmt numFmtId="183" formatCode="#,##0.00&quot; руб.&quot;"/>
    <numFmt numFmtId="184" formatCode="0.00000"/>
    <numFmt numFmtId="185" formatCode="0.0000"/>
    <numFmt numFmtId="186" formatCode="0.000"/>
    <numFmt numFmtId="187" formatCode="0.0%"/>
    <numFmt numFmtId="188" formatCode="_-* #,##0_р_._-;\-* #,##0_р_._-;_-* &quot;-&quot;??_р_._-;_-@_-"/>
    <numFmt numFmtId="189" formatCode="0.0"/>
    <numFmt numFmtId="190" formatCode="#,##0.000"/>
    <numFmt numFmtId="191" formatCode="#,##0.0000"/>
    <numFmt numFmtId="192" formatCode="_(* #,##0_р_._);\(* #,##0_р_._);_(* &quot;-&quot;??_р_._);_(@_)"/>
    <numFmt numFmtId="193" formatCode="_(* #,##0_);_(* #,##0\);_(* &quot;-&quot;??_);_(@_)"/>
    <numFmt numFmtId="194" formatCode="_(* #,##0_);_(* \(#,##0\);_(* &quot;-&quot;??_);_(@_)"/>
    <numFmt numFmtId="195" formatCode="_(* #,##0.0_);_(* \(#,##0.0\);_(* &quot;-&quot;??_);_(@_)"/>
    <numFmt numFmtId="196" formatCode="_(* #,##0.00_);_(* \(#,##0.00\);_(* &quot;-&quot;??_);_(@_)"/>
    <numFmt numFmtId="197" formatCode="_(* #,##0.000_);_(* \(#,##0.000\);_(* &quot;-&quot;??_);_(@_)"/>
    <numFmt numFmtId="198" formatCode="_-* #,##0.00000_р_._-;\-* #,##0.00000_р_._-;_-* &quot;-&quot;??_р_._-;_-@_-"/>
    <numFmt numFmtId="199" formatCode="#,##0.00000"/>
    <numFmt numFmtId="200" formatCode="0.000000"/>
    <numFmt numFmtId="201" formatCode="_-* #,##0\ _₽_-;\-* #,##0\ _₽_-;_-* &quot;-&quot;??\ _₽_-;_-@_-"/>
    <numFmt numFmtId="202" formatCode="#,##0.000000"/>
    <numFmt numFmtId="203" formatCode="#,##0.000_ ;[Red]\-#,##0.000\ "/>
    <numFmt numFmtId="204" formatCode="#,##0_ ;\-#,##0\ "/>
  </numFmts>
  <fonts count="102">
    <font>
      <sz val="11"/>
      <color theme="1"/>
      <name val="Calibri"/>
      <family val="2"/>
    </font>
    <font>
      <sz val="11"/>
      <color indexed="8"/>
      <name val="Calibri"/>
      <family val="2"/>
    </font>
    <font>
      <sz val="10"/>
      <name val="Arial Cyr"/>
      <family val="0"/>
    </font>
    <font>
      <sz val="10"/>
      <name val="Helv"/>
      <family val="0"/>
    </font>
    <font>
      <b/>
      <sz val="12"/>
      <name val="Arial"/>
      <family val="2"/>
    </font>
    <font>
      <sz val="10"/>
      <name val="Arial"/>
      <family val="2"/>
    </font>
    <font>
      <sz val="10"/>
      <name val="MS Sans Serif"/>
      <family val="2"/>
    </font>
    <font>
      <sz val="9"/>
      <name val="Tahoma"/>
      <family val="2"/>
    </font>
    <font>
      <sz val="8"/>
      <name val="Helv"/>
      <family val="0"/>
    </font>
    <font>
      <b/>
      <sz val="14"/>
      <name val="Franklin Gothic Medium"/>
      <family val="2"/>
    </font>
    <font>
      <b/>
      <sz val="9"/>
      <name val="Tahoma"/>
      <family val="2"/>
    </font>
    <font>
      <b/>
      <sz val="10"/>
      <color indexed="12"/>
      <name val="Arial Cyr"/>
      <family val="2"/>
    </font>
    <font>
      <sz val="12"/>
      <name val="Arial"/>
      <family val="2"/>
    </font>
    <font>
      <b/>
      <sz val="14"/>
      <name val="Arial"/>
      <family val="2"/>
    </font>
    <font>
      <sz val="10"/>
      <name val="NTHarmonica"/>
      <family val="0"/>
    </font>
    <font>
      <sz val="12"/>
      <color indexed="8"/>
      <name val="Arial"/>
      <family val="2"/>
    </font>
    <font>
      <b/>
      <sz val="14"/>
      <name val="PF Din Text Cond Pro Light"/>
      <family val="0"/>
    </font>
    <font>
      <sz val="14"/>
      <name val="PF Din Text Cond Pro Light"/>
      <family val="0"/>
    </font>
    <font>
      <sz val="10"/>
      <name val="PF Din Text Cond Pro Light"/>
      <family val="0"/>
    </font>
    <font>
      <sz val="18"/>
      <name val="PF Din Text Cond Pro Medium"/>
      <family val="0"/>
    </font>
    <font>
      <sz val="16"/>
      <name val="PF Din Text Cond Pro Medium"/>
      <family val="0"/>
    </font>
    <font>
      <b/>
      <i/>
      <sz val="14"/>
      <name val="PF Din Text Cond Pro Light"/>
      <family val="0"/>
    </font>
    <font>
      <u val="single"/>
      <sz val="14"/>
      <name val="PF Din Text Cond Pro Light"/>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20"/>
      <color indexed="8"/>
      <name val="PF Din Text Cond Pro Medium"/>
      <family val="0"/>
    </font>
    <font>
      <b/>
      <sz val="14"/>
      <color indexed="8"/>
      <name val="Calibri"/>
      <family val="2"/>
    </font>
    <font>
      <sz val="14"/>
      <color indexed="8"/>
      <name val="PF Din Text Cond Pro Light"/>
      <family val="0"/>
    </font>
    <font>
      <sz val="16"/>
      <color indexed="8"/>
      <name val="PF Din Text Cond Pro Medium"/>
      <family val="0"/>
    </font>
    <font>
      <sz val="14"/>
      <color indexed="8"/>
      <name val="PF Din Text Cond Pro Medium"/>
      <family val="0"/>
    </font>
    <font>
      <b/>
      <sz val="14"/>
      <color indexed="8"/>
      <name val="PF Din Text Cond Pro Medium"/>
      <family val="0"/>
    </font>
    <font>
      <sz val="11"/>
      <color indexed="8"/>
      <name val="PF Din Text Cond Pro Light"/>
      <family val="0"/>
    </font>
    <font>
      <b/>
      <sz val="14"/>
      <color indexed="9"/>
      <name val="PF Din Text Cond Pro Light"/>
      <family val="0"/>
    </font>
    <font>
      <sz val="14"/>
      <color indexed="8"/>
      <name val="Times New Roman"/>
      <family val="1"/>
    </font>
    <font>
      <sz val="14"/>
      <color indexed="10"/>
      <name val="PF Din Text Cond Pro Light"/>
      <family val="0"/>
    </font>
    <font>
      <u val="single"/>
      <sz val="14"/>
      <color indexed="12"/>
      <name val="PF Din Text Cond Pro Light"/>
      <family val="0"/>
    </font>
    <font>
      <i/>
      <sz val="14"/>
      <color indexed="8"/>
      <name val="PF Din Text Cond Pro Light"/>
      <family val="0"/>
    </font>
    <font>
      <b/>
      <sz val="14"/>
      <color indexed="8"/>
      <name val="PF Din Text Cond Pro Light"/>
      <family val="0"/>
    </font>
    <font>
      <b/>
      <sz val="8"/>
      <color indexed="8"/>
      <name val="Times New Roman"/>
      <family val="1"/>
    </font>
    <font>
      <u val="single"/>
      <sz val="14"/>
      <color indexed="12"/>
      <name val="Calibri"/>
      <family val="2"/>
    </font>
    <font>
      <u val="single"/>
      <sz val="14"/>
      <color indexed="12"/>
      <name val="PF Din Text Cond Pro Medium"/>
      <family val="0"/>
    </font>
    <font>
      <sz val="14"/>
      <color indexed="12"/>
      <name val="PF Din Text Cond Pro Medium"/>
      <family val="0"/>
    </font>
    <font>
      <b/>
      <sz val="14"/>
      <color indexed="8"/>
      <name val="Times New Roman"/>
      <family val="1"/>
    </font>
    <font>
      <sz val="10"/>
      <color indexed="8"/>
      <name val="PF Din Text Cond Pro Light"/>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20"/>
      <color theme="1"/>
      <name val="PF Din Text Cond Pro Medium"/>
      <family val="0"/>
    </font>
    <font>
      <b/>
      <sz val="14"/>
      <color theme="1"/>
      <name val="Calibri"/>
      <family val="2"/>
    </font>
    <font>
      <sz val="14"/>
      <color theme="1"/>
      <name val="PF Din Text Cond Pro Light"/>
      <family val="0"/>
    </font>
    <font>
      <sz val="16"/>
      <color theme="1"/>
      <name val="PF Din Text Cond Pro Medium"/>
      <family val="0"/>
    </font>
    <font>
      <sz val="14"/>
      <color theme="1"/>
      <name val="PF Din Text Cond Pro Medium"/>
      <family val="0"/>
    </font>
    <font>
      <b/>
      <sz val="14"/>
      <color theme="1"/>
      <name val="PF Din Text Cond Pro Medium"/>
      <family val="0"/>
    </font>
    <font>
      <sz val="11"/>
      <color theme="1"/>
      <name val="PF Din Text Cond Pro Light"/>
      <family val="0"/>
    </font>
    <font>
      <b/>
      <sz val="14"/>
      <color theme="0"/>
      <name val="PF Din Text Cond Pro Light"/>
      <family val="0"/>
    </font>
    <font>
      <sz val="14"/>
      <color theme="1"/>
      <name val="Times New Roman"/>
      <family val="1"/>
    </font>
    <font>
      <sz val="14"/>
      <color rgb="FFFF0000"/>
      <name val="PF Din Text Cond Pro Light"/>
      <family val="0"/>
    </font>
    <font>
      <u val="single"/>
      <sz val="14"/>
      <color theme="10"/>
      <name val="PF Din Text Cond Pro Light"/>
      <family val="0"/>
    </font>
    <font>
      <sz val="14"/>
      <color rgb="FF000000"/>
      <name val="PF Din Text Cond Pro Light"/>
      <family val="0"/>
    </font>
    <font>
      <i/>
      <sz val="14"/>
      <color theme="1"/>
      <name val="PF Din Text Cond Pro Light"/>
      <family val="0"/>
    </font>
    <font>
      <b/>
      <sz val="14"/>
      <color theme="1"/>
      <name val="PF Din Text Cond Pro Light"/>
      <family val="0"/>
    </font>
    <font>
      <b/>
      <sz val="8"/>
      <color theme="1"/>
      <name val="Times New Roman"/>
      <family val="1"/>
    </font>
    <font>
      <u val="single"/>
      <sz val="14"/>
      <color theme="10"/>
      <name val="Calibri"/>
      <family val="2"/>
    </font>
    <font>
      <u val="single"/>
      <sz val="14"/>
      <color theme="10"/>
      <name val="PF Din Text Cond Pro Medium"/>
      <family val="0"/>
    </font>
    <font>
      <sz val="14"/>
      <color theme="10"/>
      <name val="PF Din Text Cond Pro Medium"/>
      <family val="0"/>
    </font>
    <font>
      <b/>
      <sz val="14"/>
      <color theme="1"/>
      <name val="Times New Roman"/>
      <family val="1"/>
    </font>
    <font>
      <sz val="10"/>
      <color theme="1"/>
      <name val="PF Din Text Cond Pro Light"/>
      <family val="0"/>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27"/>
        <bgColor indexed="64"/>
      </patternFill>
    </fill>
    <fill>
      <patternFill patternType="solid">
        <fgColor indexed="43"/>
        <bgColor indexed="64"/>
      </patternFill>
    </fill>
    <fill>
      <patternFill patternType="solid">
        <fgColor rgb="FFA5A5A5"/>
        <bgColor indexed="64"/>
      </patternFill>
    </fill>
    <fill>
      <patternFill patternType="solid">
        <fgColor indexed="42"/>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
      <patternFill patternType="solid">
        <fgColor rgb="FFDDEBF7"/>
        <bgColor indexed="64"/>
      </patternFill>
    </fill>
    <fill>
      <patternFill patternType="solid">
        <fgColor rgb="FF618FC5"/>
        <bgColor indexed="64"/>
      </patternFill>
    </fill>
    <fill>
      <patternFill patternType="solid">
        <fgColor rgb="FFFFFFFF"/>
        <bgColor indexed="64"/>
      </patternFill>
    </fill>
    <fill>
      <patternFill patternType="solid">
        <fgColor rgb="FFDCE6F1"/>
        <bgColor indexed="64"/>
      </patternFill>
    </fill>
  </fills>
  <borders count="24">
    <border>
      <left/>
      <right/>
      <top/>
      <bottom/>
      <diagonal/>
    </border>
    <border>
      <left style="hair"/>
      <right>
        <color indexed="63"/>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color indexed="6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right/>
      <top style="thin"/>
      <bottom style="thin"/>
    </border>
    <border>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color indexed="63"/>
      </top>
      <bottom>
        <color indexed="63"/>
      </bottom>
    </border>
    <border>
      <left style="thin"/>
      <right>
        <color indexed="63"/>
      </right>
      <top style="thin"/>
      <bottom>
        <color indexed="63"/>
      </bottom>
    </border>
  </borders>
  <cellStyleXfs count="2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176" fontId="2" fillId="0" borderId="1">
      <alignment/>
      <protection locked="0"/>
    </xf>
    <xf numFmtId="0" fontId="63" fillId="26" borderId="2" applyNumberFormat="0" applyAlignment="0" applyProtection="0"/>
    <xf numFmtId="0" fontId="64" fillId="27" borderId="3" applyNumberFormat="0" applyAlignment="0" applyProtection="0"/>
    <xf numFmtId="0" fontId="65" fillId="27" borderId="2" applyNumberFormat="0" applyAlignment="0" applyProtection="0"/>
    <xf numFmtId="0" fontId="66"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72" fontId="2" fillId="0" borderId="0" applyFont="0" applyFill="0" applyBorder="0" applyAlignment="0" applyProtection="0"/>
    <xf numFmtId="0" fontId="9" fillId="0" borderId="0" applyBorder="0">
      <alignment horizontal="center" vertical="center" wrapText="1"/>
      <protection/>
    </xf>
    <xf numFmtId="0" fontId="67" fillId="0" borderId="4" applyNumberFormat="0" applyFill="0" applyAlignment="0" applyProtection="0"/>
    <xf numFmtId="0" fontId="68" fillId="0" borderId="5" applyNumberFormat="0" applyFill="0" applyAlignment="0" applyProtection="0"/>
    <xf numFmtId="0" fontId="69" fillId="0" borderId="6" applyNumberFormat="0" applyFill="0" applyAlignment="0" applyProtection="0"/>
    <xf numFmtId="0" fontId="69" fillId="0" borderId="0" applyNumberFormat="0" applyFill="0" applyBorder="0" applyAlignment="0" applyProtection="0"/>
    <xf numFmtId="0" fontId="10" fillId="0" borderId="7" applyBorder="0">
      <alignment horizontal="center" vertical="center" wrapText="1"/>
      <protection/>
    </xf>
    <xf numFmtId="176" fontId="11" fillId="28" borderId="1">
      <alignment/>
      <protection/>
    </xf>
    <xf numFmtId="4" fontId="7" fillId="29" borderId="8" applyBorder="0">
      <alignment horizontal="right"/>
      <protection/>
    </xf>
    <xf numFmtId="0" fontId="70" fillId="0" borderId="9" applyNumberFormat="0" applyFill="0" applyAlignment="0" applyProtection="0"/>
    <xf numFmtId="0" fontId="71" fillId="30" borderId="10" applyNumberFormat="0" applyAlignment="0" applyProtection="0"/>
    <xf numFmtId="0" fontId="12" fillId="31" borderId="0" applyFill="0">
      <alignment wrapText="1"/>
      <protection/>
    </xf>
    <xf numFmtId="0" fontId="4" fillId="0" borderId="0">
      <alignment horizontal="center" vertical="top" wrapText="1"/>
      <protection/>
    </xf>
    <xf numFmtId="0" fontId="13" fillId="0" borderId="0">
      <alignment horizontal="centerContinuous" vertical="center" wrapText="1"/>
      <protection/>
    </xf>
    <xf numFmtId="0" fontId="72" fillId="0" borderId="0" applyNumberFormat="0" applyFill="0" applyBorder="0" applyAlignment="0" applyProtection="0"/>
    <xf numFmtId="0" fontId="73" fillId="3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5" fillId="0" borderId="0" applyNumberFormat="0" applyFill="0" applyBorder="0" applyAlignment="0" applyProtection="0"/>
    <xf numFmtId="0" fontId="76" fillId="33" borderId="0" applyNumberFormat="0" applyBorder="0" applyAlignment="0" applyProtection="0"/>
    <xf numFmtId="0" fontId="77" fillId="0" borderId="0" applyNumberFormat="0" applyFill="0" applyBorder="0" applyAlignment="0" applyProtection="0"/>
    <xf numFmtId="0" fontId="0" fillId="34" borderId="11" applyNumberFormat="0" applyFont="0" applyAlignment="0" applyProtection="0"/>
    <xf numFmtId="9" fontId="0" fillId="0" borderId="0" applyFont="0" applyFill="0" applyBorder="0" applyAlignment="0" applyProtection="0"/>
    <xf numFmtId="9" fontId="5" fillId="0" borderId="0" applyFill="0" applyBorder="0" applyAlignment="0" applyProtection="0"/>
    <xf numFmtId="0" fontId="78" fillId="0" borderId="12" applyNumberFormat="0" applyFill="0" applyAlignment="0" applyProtection="0"/>
    <xf numFmtId="0" fontId="3" fillId="0" borderId="0">
      <alignment/>
      <protection/>
    </xf>
    <xf numFmtId="0" fontId="79" fillId="0" borderId="0" applyNumberFormat="0" applyFill="0" applyBorder="0" applyAlignment="0" applyProtection="0"/>
    <xf numFmtId="49" fontId="12" fillId="0" borderId="0">
      <alignment horizontal="center"/>
      <protection/>
    </xf>
    <xf numFmtId="171" fontId="14" fillId="0" borderId="0" applyFont="0" applyFill="0" applyBorder="0" applyAlignment="0" applyProtection="0"/>
    <xf numFmtId="173" fontId="14"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1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3" fontId="0" fillId="0" borderId="0" applyFont="0" applyFill="0" applyBorder="0" applyAlignment="0" applyProtection="0"/>
    <xf numFmtId="4" fontId="7" fillId="31" borderId="0" applyBorder="0">
      <alignment horizontal="right"/>
      <protection/>
    </xf>
    <xf numFmtId="4" fontId="7" fillId="35" borderId="13" applyBorder="0">
      <alignment horizontal="right"/>
      <protection/>
    </xf>
    <xf numFmtId="4" fontId="7" fillId="31" borderId="8" applyFont="0" applyBorder="0">
      <alignment horizontal="right"/>
      <protection/>
    </xf>
    <xf numFmtId="0" fontId="80" fillId="36" borderId="0" applyNumberFormat="0" applyBorder="0" applyAlignment="0" applyProtection="0"/>
    <xf numFmtId="175" fontId="6" fillId="0" borderId="0" applyFont="0" applyFill="0" applyBorder="0" applyAlignment="0" applyProtection="0"/>
    <xf numFmtId="49" fontId="7" fillId="0" borderId="0" applyBorder="0">
      <alignment vertical="top"/>
      <protection/>
    </xf>
    <xf numFmtId="0" fontId="8" fillId="0" borderId="0">
      <alignment/>
      <protection/>
    </xf>
    <xf numFmtId="0" fontId="8" fillId="0" borderId="0" applyNumberFormat="0">
      <alignment horizontal="left"/>
      <protection/>
    </xf>
  </cellStyleXfs>
  <cellXfs count="268">
    <xf numFmtId="0" fontId="0" fillId="0" borderId="0" xfId="0" applyFont="1" applyAlignment="1">
      <alignment/>
    </xf>
    <xf numFmtId="0" fontId="0" fillId="0" borderId="0" xfId="0" applyAlignment="1">
      <alignment horizontal="right" vertical="center"/>
    </xf>
    <xf numFmtId="0" fontId="81" fillId="37" borderId="0" xfId="0" applyFont="1" applyFill="1" applyAlignment="1">
      <alignment/>
    </xf>
    <xf numFmtId="0" fontId="0" fillId="37" borderId="0" xfId="0" applyFill="1" applyBorder="1" applyAlignment="1">
      <alignment/>
    </xf>
    <xf numFmtId="0" fontId="82" fillId="37" borderId="0" xfId="0" applyFont="1" applyFill="1" applyBorder="1" applyAlignment="1">
      <alignment/>
    </xf>
    <xf numFmtId="0" fontId="83" fillId="37" borderId="0" xfId="0" applyFont="1" applyFill="1" applyBorder="1" applyAlignment="1">
      <alignment/>
    </xf>
    <xf numFmtId="0" fontId="81" fillId="37" borderId="0" xfId="0" applyFont="1" applyFill="1" applyBorder="1" applyAlignment="1">
      <alignment/>
    </xf>
    <xf numFmtId="0" fontId="84" fillId="37" borderId="0" xfId="0" applyFont="1" applyFill="1" applyBorder="1" applyAlignment="1">
      <alignment horizontal="left" vertical="center" wrapText="1"/>
    </xf>
    <xf numFmtId="0" fontId="84" fillId="37" borderId="0" xfId="0" applyFont="1" applyFill="1" applyBorder="1" applyAlignment="1">
      <alignment/>
    </xf>
    <xf numFmtId="0" fontId="84" fillId="37" borderId="8" xfId="0" applyFont="1" applyFill="1" applyBorder="1" applyAlignment="1">
      <alignment horizontal="left" vertical="center"/>
    </xf>
    <xf numFmtId="0" fontId="0" fillId="37" borderId="0" xfId="0" applyFill="1" applyAlignment="1">
      <alignment/>
    </xf>
    <xf numFmtId="0" fontId="84" fillId="37" borderId="0" xfId="0" applyFont="1" applyFill="1" applyAlignment="1">
      <alignment/>
    </xf>
    <xf numFmtId="0" fontId="84" fillId="37" borderId="8" xfId="0" applyFont="1" applyFill="1" applyBorder="1" applyAlignment="1">
      <alignment vertical="center" wrapText="1"/>
    </xf>
    <xf numFmtId="0" fontId="82" fillId="37" borderId="0" xfId="0" applyFont="1" applyFill="1" applyBorder="1" applyAlignment="1">
      <alignment horizontal="left" vertical="center"/>
    </xf>
    <xf numFmtId="2" fontId="83" fillId="37" borderId="0" xfId="0" applyNumberFormat="1" applyFont="1" applyFill="1" applyAlignment="1">
      <alignment horizontal="right"/>
    </xf>
    <xf numFmtId="0" fontId="0" fillId="37" borderId="0" xfId="0" applyFont="1" applyFill="1" applyAlignment="1">
      <alignment/>
    </xf>
    <xf numFmtId="0" fontId="0" fillId="37" borderId="0" xfId="0" applyFont="1" applyFill="1" applyBorder="1" applyAlignment="1">
      <alignment/>
    </xf>
    <xf numFmtId="0" fontId="85" fillId="37" borderId="0" xfId="0" applyFont="1" applyFill="1" applyBorder="1" applyAlignment="1">
      <alignment/>
    </xf>
    <xf numFmtId="0" fontId="85" fillId="37" borderId="0" xfId="0" applyNumberFormat="1" applyFont="1" applyFill="1" applyBorder="1" applyAlignment="1">
      <alignment horizontal="left"/>
    </xf>
    <xf numFmtId="0" fontId="85" fillId="37" borderId="0" xfId="0" applyFont="1" applyFill="1" applyBorder="1" applyAlignment="1">
      <alignment horizontal="left"/>
    </xf>
    <xf numFmtId="0" fontId="86" fillId="37" borderId="0" xfId="44" applyFont="1" applyFill="1" applyAlignment="1">
      <alignment horizontal="left"/>
    </xf>
    <xf numFmtId="2" fontId="87" fillId="37" borderId="0" xfId="0" applyNumberFormat="1" applyFont="1" applyFill="1" applyAlignment="1">
      <alignment horizontal="center" vertical="center"/>
    </xf>
    <xf numFmtId="2" fontId="85" fillId="37" borderId="0" xfId="0" applyNumberFormat="1" applyFont="1" applyFill="1" applyAlignment="1">
      <alignment horizontal="left" vertical="center"/>
    </xf>
    <xf numFmtId="2" fontId="85" fillId="37" borderId="0" xfId="0" applyNumberFormat="1" applyFont="1" applyFill="1" applyAlignment="1">
      <alignment horizontal="left"/>
    </xf>
    <xf numFmtId="0" fontId="0" fillId="37" borderId="0" xfId="0" applyFont="1" applyFill="1" applyAlignment="1">
      <alignment horizontal="left"/>
    </xf>
    <xf numFmtId="0" fontId="85" fillId="37" borderId="0" xfId="44" applyFont="1" applyFill="1" applyAlignment="1">
      <alignment horizontal="left" vertical="center"/>
    </xf>
    <xf numFmtId="2" fontId="86" fillId="37" borderId="0" xfId="0" applyNumberFormat="1" applyFont="1" applyFill="1" applyAlignment="1">
      <alignment horizontal="left"/>
    </xf>
    <xf numFmtId="2" fontId="87" fillId="37" borderId="0" xfId="0" applyNumberFormat="1" applyFont="1" applyFill="1" applyAlignment="1">
      <alignment horizontal="left" vertical="center"/>
    </xf>
    <xf numFmtId="0" fontId="0" fillId="37" borderId="0" xfId="0" applyFill="1" applyAlignment="1">
      <alignment horizontal="left"/>
    </xf>
    <xf numFmtId="0" fontId="81" fillId="37" borderId="0" xfId="44" applyFont="1" applyFill="1" applyAlignment="1">
      <alignment/>
    </xf>
    <xf numFmtId="0" fontId="88" fillId="37" borderId="0" xfId="44" applyFont="1" applyFill="1" applyAlignment="1">
      <alignment/>
    </xf>
    <xf numFmtId="0" fontId="84" fillId="0" borderId="0" xfId="0" applyFont="1" applyBorder="1" applyAlignment="1">
      <alignment/>
    </xf>
    <xf numFmtId="0" fontId="84" fillId="38" borderId="0" xfId="0" applyFont="1" applyFill="1" applyBorder="1" applyAlignment="1">
      <alignment/>
    </xf>
    <xf numFmtId="0" fontId="89" fillId="39" borderId="0" xfId="129" applyFont="1" applyFill="1" applyBorder="1" applyAlignment="1">
      <alignment horizontal="center"/>
      <protection/>
    </xf>
    <xf numFmtId="4" fontId="17" fillId="38" borderId="8" xfId="138" applyNumberFormat="1" applyFont="1" applyFill="1" applyBorder="1" applyAlignment="1">
      <alignment horizontal="center" vertical="center"/>
      <protection/>
    </xf>
    <xf numFmtId="4" fontId="17" fillId="37" borderId="8" xfId="138" applyNumberFormat="1" applyFont="1" applyFill="1" applyBorder="1" applyAlignment="1">
      <alignment horizontal="center" vertical="center" wrapText="1"/>
      <protection/>
    </xf>
    <xf numFmtId="4" fontId="17" fillId="2" borderId="8" xfId="138" applyNumberFormat="1" applyFont="1" applyFill="1" applyBorder="1" applyAlignment="1">
      <alignment horizontal="center" vertical="center"/>
      <protection/>
    </xf>
    <xf numFmtId="0" fontId="17" fillId="37" borderId="8" xfId="138" applyFont="1" applyFill="1" applyBorder="1" applyAlignment="1">
      <alignment wrapText="1"/>
      <protection/>
    </xf>
    <xf numFmtId="0" fontId="17" fillId="37" borderId="8" xfId="138" applyFont="1" applyFill="1" applyBorder="1" applyAlignment="1">
      <alignment/>
      <protection/>
    </xf>
    <xf numFmtId="4" fontId="17" fillId="37" borderId="8" xfId="138" applyNumberFormat="1" applyFont="1" applyFill="1" applyBorder="1" applyAlignment="1">
      <alignment horizontal="center" vertical="center"/>
      <protection/>
    </xf>
    <xf numFmtId="0" fontId="89" fillId="37" borderId="0" xfId="0" applyFont="1" applyFill="1" applyBorder="1" applyAlignment="1">
      <alignment horizontal="center" vertical="center"/>
    </xf>
    <xf numFmtId="0" fontId="66" fillId="37" borderId="0" xfId="44" applyFont="1" applyFill="1" applyBorder="1" applyAlignment="1">
      <alignment/>
    </xf>
    <xf numFmtId="202" fontId="84" fillId="37" borderId="0" xfId="0" applyNumberFormat="1" applyFont="1" applyFill="1" applyBorder="1" applyAlignment="1">
      <alignment/>
    </xf>
    <xf numFmtId="4" fontId="17" fillId="0" borderId="8" xfId="138" applyNumberFormat="1" applyFont="1" applyFill="1" applyBorder="1" applyAlignment="1">
      <alignment horizontal="center" vertical="center"/>
      <protection/>
    </xf>
    <xf numFmtId="0" fontId="84" fillId="38" borderId="14" xfId="0" applyFont="1" applyFill="1" applyBorder="1" applyAlignment="1">
      <alignment/>
    </xf>
    <xf numFmtId="0" fontId="84" fillId="38" borderId="15" xfId="0" applyFont="1" applyFill="1" applyBorder="1" applyAlignment="1">
      <alignment/>
    </xf>
    <xf numFmtId="202" fontId="84" fillId="37" borderId="0" xfId="0" applyNumberFormat="1" applyFont="1" applyFill="1" applyAlignment="1">
      <alignment/>
    </xf>
    <xf numFmtId="0" fontId="66" fillId="37" borderId="0" xfId="44" applyFont="1" applyFill="1" applyAlignment="1">
      <alignment/>
    </xf>
    <xf numFmtId="0" fontId="84" fillId="38" borderId="16" xfId="0" applyFont="1" applyFill="1" applyBorder="1" applyAlignment="1">
      <alignment/>
    </xf>
    <xf numFmtId="0" fontId="84" fillId="38" borderId="17" xfId="0" applyFont="1" applyFill="1" applyBorder="1" applyAlignment="1">
      <alignment/>
    </xf>
    <xf numFmtId="0" fontId="84" fillId="38" borderId="18" xfId="0" applyFont="1" applyFill="1" applyBorder="1" applyAlignment="1">
      <alignment/>
    </xf>
    <xf numFmtId="0" fontId="88" fillId="37" borderId="0" xfId="44" applyFont="1" applyFill="1" applyAlignment="1">
      <alignment horizontal="left"/>
    </xf>
    <xf numFmtId="0" fontId="0" fillId="37" borderId="0" xfId="0" applyFill="1" applyBorder="1" applyAlignment="1">
      <alignment/>
    </xf>
    <xf numFmtId="0" fontId="82" fillId="37" borderId="0" xfId="0" applyFont="1" applyFill="1" applyBorder="1" applyAlignment="1">
      <alignment vertical="center"/>
    </xf>
    <xf numFmtId="0" fontId="90" fillId="37" borderId="0" xfId="0" applyFont="1" applyFill="1" applyAlignment="1">
      <alignment/>
    </xf>
    <xf numFmtId="0" fontId="81" fillId="37" borderId="0" xfId="0" applyFont="1" applyFill="1" applyAlignment="1">
      <alignment horizontal="left"/>
    </xf>
    <xf numFmtId="0" fontId="85" fillId="37" borderId="0" xfId="0" applyFont="1" applyFill="1" applyAlignment="1">
      <alignment/>
    </xf>
    <xf numFmtId="0" fontId="20" fillId="37" borderId="0" xfId="0" applyFont="1" applyFill="1" applyAlignment="1">
      <alignment horizontal="left"/>
    </xf>
    <xf numFmtId="0" fontId="84" fillId="0" borderId="0" xfId="0" applyFont="1" applyAlignment="1">
      <alignment/>
    </xf>
    <xf numFmtId="0" fontId="84" fillId="0" borderId="0" xfId="0" applyFont="1" applyFill="1" applyAlignment="1">
      <alignment/>
    </xf>
    <xf numFmtId="0" fontId="84" fillId="2" borderId="16" xfId="0" applyFont="1" applyFill="1" applyBorder="1" applyAlignment="1">
      <alignment/>
    </xf>
    <xf numFmtId="0" fontId="84" fillId="2" borderId="17" xfId="0" applyFont="1" applyFill="1" applyBorder="1" applyAlignment="1">
      <alignment/>
    </xf>
    <xf numFmtId="0" fontId="84" fillId="2" borderId="0" xfId="0" applyFont="1" applyFill="1" applyBorder="1" applyAlignment="1">
      <alignment/>
    </xf>
    <xf numFmtId="0" fontId="84" fillId="2" borderId="18" xfId="0" applyFont="1" applyFill="1" applyBorder="1" applyAlignment="1">
      <alignment/>
    </xf>
    <xf numFmtId="4" fontId="17" fillId="2" borderId="8" xfId="138" applyNumberFormat="1" applyFont="1" applyFill="1" applyBorder="1" applyAlignment="1">
      <alignment horizontal="center" vertical="center" wrapText="1"/>
      <protection/>
    </xf>
    <xf numFmtId="4" fontId="17" fillId="0" borderId="8" xfId="138" applyNumberFormat="1" applyFont="1" applyFill="1" applyBorder="1" applyAlignment="1">
      <alignment horizontal="center" vertical="center" wrapText="1"/>
      <protection/>
    </xf>
    <xf numFmtId="4" fontId="91" fillId="37" borderId="0" xfId="0" applyNumberFormat="1" applyFont="1" applyFill="1" applyAlignment="1">
      <alignment/>
    </xf>
    <xf numFmtId="4" fontId="84" fillId="37" borderId="0" xfId="0" applyNumberFormat="1" applyFont="1" applyFill="1" applyAlignment="1">
      <alignment horizontal="center" vertical="center"/>
    </xf>
    <xf numFmtId="4" fontId="84" fillId="37" borderId="0" xfId="0" applyNumberFormat="1" applyFont="1" applyFill="1" applyAlignment="1">
      <alignment/>
    </xf>
    <xf numFmtId="0" fontId="83" fillId="37" borderId="0" xfId="0" applyFont="1" applyFill="1" applyAlignment="1">
      <alignment horizontal="left" vertical="center"/>
    </xf>
    <xf numFmtId="0" fontId="81" fillId="37" borderId="0" xfId="0" applyFont="1" applyFill="1" applyAlignment="1">
      <alignment horizontal="left" vertical="center"/>
    </xf>
    <xf numFmtId="0" fontId="19" fillId="37" borderId="0" xfId="0" applyFont="1" applyFill="1" applyAlignment="1">
      <alignment horizontal="left"/>
    </xf>
    <xf numFmtId="0" fontId="84" fillId="0" borderId="0" xfId="0" applyFont="1" applyBorder="1" applyAlignment="1">
      <alignment horizontal="left" vertical="center" wrapText="1"/>
    </xf>
    <xf numFmtId="0" fontId="84" fillId="0" borderId="8" xfId="0" applyFont="1" applyBorder="1" applyAlignment="1">
      <alignment horizontal="left" vertical="center" wrapText="1"/>
    </xf>
    <xf numFmtId="194" fontId="84" fillId="2" borderId="8" xfId="0" applyNumberFormat="1" applyFont="1" applyFill="1" applyBorder="1" applyAlignment="1">
      <alignment horizontal="right" vertical="center"/>
    </xf>
    <xf numFmtId="194" fontId="84" fillId="0" borderId="8" xfId="0" applyNumberFormat="1" applyFont="1" applyFill="1" applyBorder="1" applyAlignment="1">
      <alignment horizontal="right" vertical="center"/>
    </xf>
    <xf numFmtId="0" fontId="84" fillId="2" borderId="8" xfId="0" applyFont="1" applyFill="1" applyBorder="1" applyAlignment="1">
      <alignment horizontal="left" vertical="center" wrapText="1"/>
    </xf>
    <xf numFmtId="0" fontId="84" fillId="37" borderId="0" xfId="0" applyFont="1" applyFill="1" applyBorder="1" applyAlignment="1">
      <alignment horizontal="left" vertical="center"/>
    </xf>
    <xf numFmtId="0" fontId="84" fillId="37" borderId="0" xfId="0" applyFont="1" applyFill="1" applyBorder="1" applyAlignment="1">
      <alignment horizontal="center" vertical="center"/>
    </xf>
    <xf numFmtId="0" fontId="84" fillId="37" borderId="0" xfId="0" applyFont="1" applyFill="1" applyAlignment="1">
      <alignment horizontal="center" vertical="center"/>
    </xf>
    <xf numFmtId="0" fontId="84" fillId="37" borderId="0" xfId="0" applyFont="1" applyFill="1" applyAlignment="1">
      <alignment horizontal="left" vertical="center"/>
    </xf>
    <xf numFmtId="0" fontId="92" fillId="37" borderId="0" xfId="44" applyFont="1" applyFill="1" applyBorder="1" applyAlignment="1">
      <alignment horizontal="left"/>
    </xf>
    <xf numFmtId="0" fontId="92" fillId="37" borderId="0" xfId="44" applyFont="1" applyFill="1" applyAlignment="1">
      <alignment horizontal="left"/>
    </xf>
    <xf numFmtId="194" fontId="84" fillId="2" borderId="8" xfId="0" applyNumberFormat="1" applyFont="1" applyFill="1" applyBorder="1" applyAlignment="1">
      <alignment horizontal="center" vertical="center"/>
    </xf>
    <xf numFmtId="3" fontId="84" fillId="0" borderId="8" xfId="0" applyNumberFormat="1" applyFont="1" applyBorder="1" applyAlignment="1">
      <alignment horizontal="center" vertical="center" wrapText="1"/>
    </xf>
    <xf numFmtId="3" fontId="84" fillId="0" borderId="8" xfId="0" applyNumberFormat="1" applyFont="1" applyFill="1" applyBorder="1" applyAlignment="1">
      <alignment horizontal="center" vertical="center" wrapText="1"/>
    </xf>
    <xf numFmtId="0" fontId="84" fillId="0" borderId="8" xfId="0" applyFont="1" applyFill="1" applyBorder="1" applyAlignment="1">
      <alignment horizontal="left" vertical="center" wrapText="1"/>
    </xf>
    <xf numFmtId="194" fontId="84" fillId="0" borderId="8" xfId="0" applyNumberFormat="1" applyFont="1" applyFill="1" applyBorder="1" applyAlignment="1">
      <alignment horizontal="center" vertical="center"/>
    </xf>
    <xf numFmtId="194" fontId="84" fillId="0" borderId="8" xfId="0" applyNumberFormat="1" applyFont="1" applyBorder="1" applyAlignment="1">
      <alignment horizontal="center" vertical="center" wrapText="1"/>
    </xf>
    <xf numFmtId="3" fontId="84" fillId="2" borderId="8" xfId="0" applyNumberFormat="1" applyFont="1" applyFill="1" applyBorder="1" applyAlignment="1">
      <alignment horizontal="center" vertical="center" wrapText="1"/>
    </xf>
    <xf numFmtId="0" fontId="84" fillId="37" borderId="0" xfId="0" applyFont="1" applyFill="1" applyAlignment="1">
      <alignment horizontal="center"/>
    </xf>
    <xf numFmtId="194" fontId="84" fillId="37" borderId="0" xfId="0" applyNumberFormat="1" applyFont="1" applyFill="1" applyAlignment="1">
      <alignment horizontal="center" vertical="center"/>
    </xf>
    <xf numFmtId="194" fontId="84" fillId="37" borderId="0" xfId="0" applyNumberFormat="1" applyFont="1" applyFill="1" applyAlignment="1">
      <alignment horizontal="center"/>
    </xf>
    <xf numFmtId="0" fontId="93" fillId="37" borderId="0" xfId="0" applyFont="1" applyFill="1" applyBorder="1" applyAlignment="1">
      <alignment vertical="center" wrapText="1"/>
    </xf>
    <xf numFmtId="194" fontId="84" fillId="37" borderId="8" xfId="0" applyNumberFormat="1" applyFont="1" applyFill="1" applyBorder="1" applyAlignment="1">
      <alignment horizontal="center" vertical="center"/>
    </xf>
    <xf numFmtId="194" fontId="84" fillId="2" borderId="8" xfId="0" applyNumberFormat="1" applyFont="1" applyFill="1" applyBorder="1" applyAlignment="1">
      <alignment horizontal="center" vertical="center" wrapText="1"/>
    </xf>
    <xf numFmtId="0" fontId="88" fillId="37" borderId="0" xfId="0" applyFont="1" applyFill="1" applyBorder="1" applyAlignment="1">
      <alignment/>
    </xf>
    <xf numFmtId="0" fontId="84" fillId="0" borderId="0" xfId="0" applyFont="1" applyFill="1" applyBorder="1" applyAlignment="1">
      <alignment horizontal="left" vertical="center" wrapText="1"/>
    </xf>
    <xf numFmtId="0" fontId="92" fillId="37" borderId="0" xfId="44" applyFont="1" applyFill="1" applyBorder="1" applyAlignment="1">
      <alignment/>
    </xf>
    <xf numFmtId="0" fontId="93" fillId="0" borderId="8" xfId="0" applyFont="1" applyBorder="1" applyAlignment="1">
      <alignment vertical="center" wrapText="1"/>
    </xf>
    <xf numFmtId="0" fontId="93" fillId="2" borderId="8" xfId="0" applyFont="1" applyFill="1" applyBorder="1" applyAlignment="1">
      <alignment vertical="center" wrapText="1"/>
    </xf>
    <xf numFmtId="191" fontId="84" fillId="2" borderId="8" xfId="0" applyNumberFormat="1" applyFont="1" applyFill="1" applyBorder="1" applyAlignment="1" applyProtection="1">
      <alignment vertical="center"/>
      <protection hidden="1"/>
    </xf>
    <xf numFmtId="0" fontId="92" fillId="37" borderId="0" xfId="44" applyFont="1" applyFill="1" applyAlignment="1">
      <alignment/>
    </xf>
    <xf numFmtId="0" fontId="93" fillId="2" borderId="19" xfId="0" applyFont="1" applyFill="1" applyBorder="1" applyAlignment="1">
      <alignment vertical="center" wrapText="1"/>
    </xf>
    <xf numFmtId="194" fontId="84" fillId="2" borderId="19" xfId="0" applyNumberFormat="1" applyFont="1" applyFill="1" applyBorder="1" applyAlignment="1">
      <alignment horizontal="right" vertical="center"/>
    </xf>
    <xf numFmtId="0" fontId="93" fillId="2" borderId="20" xfId="0" applyFont="1" applyFill="1" applyBorder="1" applyAlignment="1">
      <alignment vertical="center" wrapText="1"/>
    </xf>
    <xf numFmtId="194" fontId="84" fillId="2" borderId="20" xfId="0" applyNumberFormat="1" applyFont="1" applyFill="1" applyBorder="1" applyAlignment="1">
      <alignment horizontal="right" vertical="center"/>
    </xf>
    <xf numFmtId="0" fontId="84" fillId="0" borderId="21" xfId="0" applyFont="1" applyFill="1" applyBorder="1" applyAlignment="1">
      <alignment wrapText="1"/>
    </xf>
    <xf numFmtId="194" fontId="84" fillId="0" borderId="14" xfId="0" applyNumberFormat="1" applyFont="1" applyFill="1" applyBorder="1" applyAlignment="1">
      <alignment horizontal="right" vertical="center"/>
    </xf>
    <xf numFmtId="194" fontId="84" fillId="0" borderId="15" xfId="0" applyNumberFormat="1" applyFont="1" applyFill="1" applyBorder="1" applyAlignment="1">
      <alignment horizontal="right" vertical="center"/>
    </xf>
    <xf numFmtId="0" fontId="84" fillId="37" borderId="0" xfId="0" applyFont="1" applyFill="1" applyBorder="1" applyAlignment="1" applyProtection="1">
      <alignment horizontal="right" vertical="center"/>
      <protection hidden="1"/>
    </xf>
    <xf numFmtId="0" fontId="84" fillId="37" borderId="0" xfId="0" applyFont="1" applyFill="1" applyBorder="1" applyAlignment="1" applyProtection="1">
      <alignment vertical="center"/>
      <protection hidden="1"/>
    </xf>
    <xf numFmtId="3" fontId="84" fillId="37" borderId="0" xfId="0" applyNumberFormat="1" applyFont="1" applyFill="1" applyBorder="1" applyAlignment="1" applyProtection="1">
      <alignment horizontal="center" vertical="center"/>
      <protection hidden="1"/>
    </xf>
    <xf numFmtId="201" fontId="84" fillId="37" borderId="0" xfId="194" applyNumberFormat="1" applyFont="1" applyFill="1" applyBorder="1" applyAlignment="1" applyProtection="1">
      <alignment horizontal="center" vertical="center"/>
      <protection hidden="1"/>
    </xf>
    <xf numFmtId="0" fontId="84" fillId="2" borderId="8" xfId="0" applyFont="1" applyFill="1" applyBorder="1" applyAlignment="1" applyProtection="1">
      <alignment vertical="center" wrapText="1"/>
      <protection hidden="1"/>
    </xf>
    <xf numFmtId="3" fontId="84" fillId="2" borderId="8" xfId="0" applyNumberFormat="1" applyFont="1" applyFill="1" applyBorder="1" applyAlignment="1" applyProtection="1">
      <alignment horizontal="center" vertical="center"/>
      <protection hidden="1"/>
    </xf>
    <xf numFmtId="3" fontId="94" fillId="2" borderId="8" xfId="0" applyNumberFormat="1" applyFont="1" applyFill="1" applyBorder="1" applyAlignment="1" applyProtection="1">
      <alignment horizontal="center" vertical="center"/>
      <protection hidden="1"/>
    </xf>
    <xf numFmtId="201" fontId="94" fillId="2" borderId="8" xfId="194" applyNumberFormat="1" applyFont="1" applyFill="1" applyBorder="1" applyAlignment="1" applyProtection="1">
      <alignment horizontal="center" vertical="center"/>
      <protection hidden="1"/>
    </xf>
    <xf numFmtId="0" fontId="84" fillId="0" borderId="8" xfId="0" applyFont="1" applyFill="1" applyBorder="1" applyAlignment="1" applyProtection="1">
      <alignment vertical="center" wrapText="1"/>
      <protection hidden="1"/>
    </xf>
    <xf numFmtId="3" fontId="84" fillId="0" borderId="8" xfId="0" applyNumberFormat="1" applyFont="1" applyFill="1" applyBorder="1" applyAlignment="1" applyProtection="1">
      <alignment horizontal="center" vertical="center"/>
      <protection hidden="1"/>
    </xf>
    <xf numFmtId="201" fontId="84" fillId="0" borderId="8" xfId="194" applyNumberFormat="1" applyFont="1" applyFill="1" applyBorder="1" applyAlignment="1" applyProtection="1">
      <alignment horizontal="center" vertical="center"/>
      <protection hidden="1"/>
    </xf>
    <xf numFmtId="201" fontId="84" fillId="2" borderId="8" xfId="194" applyNumberFormat="1" applyFont="1" applyFill="1" applyBorder="1" applyAlignment="1" applyProtection="1">
      <alignment horizontal="center" vertical="center"/>
      <protection hidden="1"/>
    </xf>
    <xf numFmtId="0" fontId="84" fillId="0" borderId="8" xfId="0" applyFont="1" applyFill="1" applyBorder="1" applyAlignment="1" applyProtection="1">
      <alignment horizontal="center" vertical="center"/>
      <protection hidden="1"/>
    </xf>
    <xf numFmtId="0" fontId="84" fillId="2" borderId="8" xfId="0" applyFont="1" applyFill="1" applyBorder="1" applyAlignment="1" applyProtection="1">
      <alignment vertical="center"/>
      <protection hidden="1"/>
    </xf>
    <xf numFmtId="201" fontId="84" fillId="0" borderId="8" xfId="0" applyNumberFormat="1" applyFont="1" applyFill="1" applyBorder="1" applyAlignment="1" applyProtection="1">
      <alignment horizontal="center" vertical="center"/>
      <protection hidden="1"/>
    </xf>
    <xf numFmtId="0" fontId="84" fillId="0" borderId="8" xfId="0" applyFont="1" applyBorder="1" applyAlignment="1">
      <alignment/>
    </xf>
    <xf numFmtId="0" fontId="84" fillId="2" borderId="8" xfId="0" applyFont="1" applyFill="1" applyBorder="1" applyAlignment="1" applyProtection="1">
      <alignment horizontal="center" vertical="center"/>
      <protection hidden="1"/>
    </xf>
    <xf numFmtId="0" fontId="95" fillId="37" borderId="0" xfId="0" applyFont="1" applyFill="1" applyBorder="1" applyAlignment="1" applyProtection="1">
      <alignment vertical="center" wrapText="1"/>
      <protection hidden="1"/>
    </xf>
    <xf numFmtId="3" fontId="95" fillId="37" borderId="0" xfId="0" applyNumberFormat="1" applyFont="1" applyFill="1" applyBorder="1" applyAlignment="1" applyProtection="1">
      <alignment vertical="center"/>
      <protection hidden="1"/>
    </xf>
    <xf numFmtId="0" fontId="95" fillId="37" borderId="0" xfId="0" applyFont="1" applyFill="1" applyBorder="1" applyAlignment="1" applyProtection="1">
      <alignment vertical="center"/>
      <protection hidden="1"/>
    </xf>
    <xf numFmtId="3" fontId="84" fillId="2" borderId="8" xfId="0" applyNumberFormat="1" applyFont="1" applyFill="1" applyBorder="1" applyAlignment="1">
      <alignment horizontal="right" vertical="center"/>
    </xf>
    <xf numFmtId="3" fontId="84" fillId="37" borderId="14" xfId="0" applyNumberFormat="1" applyFont="1" applyFill="1" applyBorder="1" applyAlignment="1">
      <alignment horizontal="right" vertical="center"/>
    </xf>
    <xf numFmtId="3" fontId="84" fillId="37" borderId="14" xfId="0" applyNumberFormat="1" applyFont="1" applyFill="1" applyBorder="1" applyAlignment="1">
      <alignment horizontal="center" vertical="center"/>
    </xf>
    <xf numFmtId="0" fontId="95" fillId="37" borderId="14" xfId="0" applyFont="1" applyFill="1" applyBorder="1" applyAlignment="1">
      <alignment/>
    </xf>
    <xf numFmtId="3" fontId="84" fillId="37" borderId="15" xfId="0" applyNumberFormat="1" applyFont="1" applyFill="1" applyBorder="1" applyAlignment="1">
      <alignment horizontal="center" vertical="center"/>
    </xf>
    <xf numFmtId="3" fontId="84" fillId="0" borderId="8" xfId="0" applyNumberFormat="1" applyFont="1" applyBorder="1" applyAlignment="1">
      <alignment horizontal="right" vertical="center"/>
    </xf>
    <xf numFmtId="0" fontId="84"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84" fillId="0" borderId="21" xfId="0" applyFont="1" applyBorder="1" applyAlignment="1">
      <alignment horizontal="left" vertical="center" wrapText="1"/>
    </xf>
    <xf numFmtId="194" fontId="84" fillId="2" borderId="8" xfId="0" applyNumberFormat="1" applyFont="1" applyFill="1" applyBorder="1" applyAlignment="1">
      <alignment vertical="center"/>
    </xf>
    <xf numFmtId="194" fontId="84" fillId="0" borderId="8" xfId="0" applyNumberFormat="1" applyFont="1" applyFill="1" applyBorder="1" applyAlignment="1">
      <alignment vertical="center"/>
    </xf>
    <xf numFmtId="3" fontId="84" fillId="2" borderId="8" xfId="0" applyNumberFormat="1" applyFont="1" applyFill="1" applyBorder="1" applyAlignment="1">
      <alignment vertical="center"/>
    </xf>
    <xf numFmtId="3" fontId="84" fillId="0" borderId="8" xfId="0" applyNumberFormat="1" applyFont="1" applyBorder="1" applyAlignment="1">
      <alignment vertical="center"/>
    </xf>
    <xf numFmtId="0" fontId="84" fillId="37" borderId="0" xfId="0" applyFont="1" applyFill="1" applyBorder="1" applyAlignment="1">
      <alignment horizontal="right" vertical="center" wrapText="1"/>
    </xf>
    <xf numFmtId="0" fontId="95" fillId="37" borderId="0" xfId="0" applyFont="1" applyFill="1" applyAlignment="1">
      <alignment/>
    </xf>
    <xf numFmtId="194" fontId="84" fillId="37" borderId="0" xfId="0" applyNumberFormat="1" applyFont="1" applyFill="1" applyBorder="1" applyAlignment="1">
      <alignment horizontal="right" vertical="center"/>
    </xf>
    <xf numFmtId="0" fontId="20" fillId="37" borderId="0" xfId="0" applyFont="1" applyFill="1" applyBorder="1" applyAlignment="1">
      <alignment horizontal="left"/>
    </xf>
    <xf numFmtId="3" fontId="17" fillId="0" borderId="8" xfId="138" applyNumberFormat="1" applyFont="1" applyFill="1" applyBorder="1" applyAlignment="1">
      <alignment horizontal="center" vertical="center" wrapText="1"/>
      <protection/>
    </xf>
    <xf numFmtId="0" fontId="17" fillId="37" borderId="0" xfId="138" applyFont="1" applyFill="1" applyBorder="1" applyAlignment="1">
      <alignment wrapText="1"/>
      <protection/>
    </xf>
    <xf numFmtId="3" fontId="17" fillId="37" borderId="0" xfId="138" applyNumberFormat="1" applyFont="1" applyFill="1" applyBorder="1" applyAlignment="1">
      <alignment horizontal="center" vertical="center" wrapText="1"/>
      <protection/>
    </xf>
    <xf numFmtId="0" fontId="16" fillId="37" borderId="0" xfId="138" applyFont="1" applyFill="1" applyBorder="1" applyAlignment="1">
      <alignment wrapText="1"/>
      <protection/>
    </xf>
    <xf numFmtId="3" fontId="17" fillId="37" borderId="8" xfId="138" applyNumberFormat="1" applyFont="1" applyFill="1" applyBorder="1" applyAlignment="1">
      <alignment horizontal="right" vertical="center" wrapText="1"/>
      <protection/>
    </xf>
    <xf numFmtId="0" fontId="16" fillId="37" borderId="0" xfId="138" applyFont="1" applyFill="1" applyBorder="1" applyAlignment="1">
      <alignment horizontal="center" vertical="center" wrapText="1"/>
      <protection/>
    </xf>
    <xf numFmtId="3" fontId="16" fillId="37" borderId="0" xfId="143" applyNumberFormat="1" applyFont="1" applyFill="1" applyBorder="1" applyAlignment="1" applyProtection="1">
      <alignment horizontal="center" vertical="center" wrapText="1"/>
      <protection locked="0"/>
    </xf>
    <xf numFmtId="0" fontId="17" fillId="2" borderId="8" xfId="138" applyFont="1" applyFill="1" applyBorder="1" applyAlignment="1">
      <alignment wrapText="1"/>
      <protection/>
    </xf>
    <xf numFmtId="3" fontId="17" fillId="2" borderId="8" xfId="138" applyNumberFormat="1" applyFont="1" applyFill="1" applyBorder="1" applyAlignment="1">
      <alignment horizontal="center" vertical="center" wrapText="1"/>
      <protection/>
    </xf>
    <xf numFmtId="0" fontId="17" fillId="2" borderId="8" xfId="138" applyFont="1" applyFill="1" applyBorder="1" applyAlignment="1">
      <alignment horizontal="center" vertical="center" wrapText="1"/>
      <protection/>
    </xf>
    <xf numFmtId="0" fontId="17" fillId="37" borderId="8" xfId="138" applyFont="1" applyFill="1" applyBorder="1" applyAlignment="1">
      <alignment horizontal="center" vertical="center" wrapText="1"/>
      <protection/>
    </xf>
    <xf numFmtId="0" fontId="17" fillId="0" borderId="8" xfId="138" applyFont="1" applyFill="1" applyBorder="1" applyAlignment="1">
      <alignment wrapText="1"/>
      <protection/>
    </xf>
    <xf numFmtId="3" fontId="17" fillId="2" borderId="8" xfId="138" applyNumberFormat="1" applyFont="1" applyFill="1" applyBorder="1" applyAlignment="1">
      <alignment horizontal="right" vertical="center" wrapText="1"/>
      <protection/>
    </xf>
    <xf numFmtId="0" fontId="17" fillId="2" borderId="8" xfId="138" applyFont="1" applyFill="1" applyBorder="1" applyAlignment="1">
      <alignment horizontal="right" vertical="center" wrapText="1"/>
      <protection/>
    </xf>
    <xf numFmtId="0" fontId="17" fillId="37" borderId="8" xfId="138" applyFont="1" applyFill="1" applyBorder="1" applyAlignment="1">
      <alignment horizontal="right" vertical="center" wrapText="1"/>
      <protection/>
    </xf>
    <xf numFmtId="3" fontId="17" fillId="0" borderId="8" xfId="138" applyNumberFormat="1" applyFont="1" applyFill="1" applyBorder="1" applyAlignment="1">
      <alignment horizontal="right" vertical="center" wrapText="1"/>
      <protection/>
    </xf>
    <xf numFmtId="0" fontId="17" fillId="0" borderId="8" xfId="138" applyFont="1" applyFill="1" applyBorder="1" applyAlignment="1">
      <alignment horizontal="right" vertical="center" wrapText="1"/>
      <protection/>
    </xf>
    <xf numFmtId="0" fontId="17" fillId="2" borderId="8" xfId="138" applyFont="1" applyFill="1" applyBorder="1" applyAlignment="1">
      <alignment horizontal="left" wrapText="1"/>
      <protection/>
    </xf>
    <xf numFmtId="3" fontId="17" fillId="0" borderId="8" xfId="143" applyNumberFormat="1" applyFont="1" applyFill="1" applyBorder="1" applyAlignment="1" applyProtection="1">
      <alignment horizontal="left" vertical="center" wrapText="1"/>
      <protection locked="0"/>
    </xf>
    <xf numFmtId="203" fontId="17" fillId="0" borderId="8" xfId="108" applyNumberFormat="1" applyFont="1" applyFill="1" applyBorder="1" applyAlignment="1" applyProtection="1">
      <alignment horizontal="left" vertical="center" wrapText="1"/>
      <protection locked="0"/>
    </xf>
    <xf numFmtId="3" fontId="17" fillId="2" borderId="8" xfId="143" applyNumberFormat="1" applyFont="1" applyFill="1" applyBorder="1" applyAlignment="1" applyProtection="1">
      <alignment horizontal="right" vertical="center" wrapText="1"/>
      <protection locked="0"/>
    </xf>
    <xf numFmtId="3" fontId="17" fillId="0" borderId="8" xfId="143" applyNumberFormat="1" applyFont="1" applyFill="1" applyBorder="1" applyAlignment="1" applyProtection="1">
      <alignment horizontal="right" vertical="center" wrapText="1"/>
      <protection locked="0"/>
    </xf>
    <xf numFmtId="3" fontId="17" fillId="0" borderId="8" xfId="143" applyNumberFormat="1" applyFont="1" applyFill="1" applyBorder="1" applyAlignment="1">
      <alignment horizontal="right" vertical="center"/>
      <protection/>
    </xf>
    <xf numFmtId="3" fontId="17" fillId="0" borderId="8" xfId="108" applyNumberFormat="1" applyFont="1" applyFill="1" applyBorder="1" applyAlignment="1" applyProtection="1">
      <alignment horizontal="right" vertical="center" wrapText="1"/>
      <protection locked="0"/>
    </xf>
    <xf numFmtId="3" fontId="17" fillId="0" borderId="8" xfId="108" applyNumberFormat="1" applyFont="1" applyFill="1" applyBorder="1" applyAlignment="1" applyProtection="1">
      <alignment horizontal="right" vertical="center"/>
      <protection locked="0"/>
    </xf>
    <xf numFmtId="3" fontId="17" fillId="37" borderId="8" xfId="138" applyNumberFormat="1" applyFont="1" applyFill="1" applyBorder="1" applyAlignment="1">
      <alignment horizontal="left" vertical="center" wrapText="1"/>
      <protection/>
    </xf>
    <xf numFmtId="3" fontId="84" fillId="37" borderId="0" xfId="0" applyNumberFormat="1" applyFont="1" applyFill="1" applyAlignment="1">
      <alignment/>
    </xf>
    <xf numFmtId="0" fontId="84" fillId="37" borderId="0" xfId="0" applyFont="1" applyFill="1" applyAlignment="1">
      <alignment/>
    </xf>
    <xf numFmtId="0" fontId="21" fillId="37" borderId="0" xfId="138" applyFont="1" applyFill="1" applyBorder="1" applyAlignment="1">
      <alignment horizontal="center" vertical="center" wrapText="1"/>
      <protection/>
    </xf>
    <xf numFmtId="0" fontId="95" fillId="37" borderId="0" xfId="0" applyFont="1" applyFill="1" applyBorder="1" applyAlignment="1">
      <alignment/>
    </xf>
    <xf numFmtId="0" fontId="21" fillId="37" borderId="0" xfId="138" applyFont="1" applyFill="1" applyBorder="1" applyAlignment="1">
      <alignment horizontal="left" vertical="center" wrapText="1"/>
      <protection/>
    </xf>
    <xf numFmtId="3" fontId="84" fillId="0" borderId="8" xfId="0" applyNumberFormat="1" applyFont="1" applyBorder="1" applyAlignment="1">
      <alignment horizontal="right"/>
    </xf>
    <xf numFmtId="1" fontId="17" fillId="37" borderId="8" xfId="138" applyNumberFormat="1" applyFont="1" applyFill="1" applyBorder="1" applyAlignment="1">
      <alignment horizontal="right" vertical="center" wrapText="1"/>
      <protection/>
    </xf>
    <xf numFmtId="4" fontId="17" fillId="37" borderId="8" xfId="138" applyNumberFormat="1" applyFont="1" applyFill="1" applyBorder="1" applyAlignment="1">
      <alignment horizontal="right" vertical="center" wrapText="1"/>
      <protection/>
    </xf>
    <xf numFmtId="0" fontId="0" fillId="37" borderId="0" xfId="0" applyFont="1" applyFill="1" applyAlignment="1">
      <alignment/>
    </xf>
    <xf numFmtId="0" fontId="96" fillId="37" borderId="0" xfId="0" applyFont="1" applyFill="1" applyAlignment="1">
      <alignment/>
    </xf>
    <xf numFmtId="0" fontId="95" fillId="37" borderId="0" xfId="0" applyFont="1" applyFill="1" applyAlignment="1">
      <alignment/>
    </xf>
    <xf numFmtId="0" fontId="86" fillId="37" borderId="0" xfId="0" applyFont="1" applyFill="1" applyBorder="1" applyAlignment="1">
      <alignment/>
    </xf>
    <xf numFmtId="1" fontId="17" fillId="37" borderId="0" xfId="138" applyNumberFormat="1" applyFont="1" applyFill="1" applyBorder="1" applyAlignment="1">
      <alignment horizontal="right" vertical="center" wrapText="1"/>
      <protection/>
    </xf>
    <xf numFmtId="4" fontId="17" fillId="37" borderId="0" xfId="138" applyNumberFormat="1" applyFont="1" applyFill="1" applyBorder="1" applyAlignment="1">
      <alignment horizontal="right" vertical="center" wrapText="1"/>
      <protection/>
    </xf>
    <xf numFmtId="0" fontId="20" fillId="37" borderId="0" xfId="0" applyFont="1" applyFill="1" applyBorder="1" applyAlignment="1">
      <alignment/>
    </xf>
    <xf numFmtId="0" fontId="84" fillId="40" borderId="8" xfId="0" applyFont="1" applyFill="1" applyBorder="1" applyAlignment="1">
      <alignment horizontal="center" vertical="center"/>
    </xf>
    <xf numFmtId="0" fontId="84" fillId="41" borderId="8" xfId="0" applyFont="1" applyFill="1" applyBorder="1" applyAlignment="1">
      <alignment horizontal="center" vertical="center"/>
    </xf>
    <xf numFmtId="3" fontId="84" fillId="40" borderId="8" xfId="0" applyNumberFormat="1" applyFont="1" applyFill="1" applyBorder="1" applyAlignment="1">
      <alignment horizontal="center" vertical="center"/>
    </xf>
    <xf numFmtId="2" fontId="84" fillId="41" borderId="8" xfId="0" applyNumberFormat="1" applyFont="1" applyFill="1" applyBorder="1" applyAlignment="1">
      <alignment horizontal="center" vertical="center"/>
    </xf>
    <xf numFmtId="0" fontId="17" fillId="2" borderId="0" xfId="138" applyFont="1" applyFill="1" applyBorder="1" applyAlignment="1">
      <alignment horizontal="center" wrapText="1"/>
      <protection/>
    </xf>
    <xf numFmtId="2" fontId="17" fillId="2" borderId="8" xfId="138" applyNumberFormat="1" applyFont="1" applyFill="1" applyBorder="1" applyAlignment="1">
      <alignment horizontal="center" vertical="center"/>
      <protection/>
    </xf>
    <xf numFmtId="0" fontId="17" fillId="2" borderId="8" xfId="138" applyFont="1" applyFill="1" applyBorder="1" applyAlignment="1">
      <alignment horizontal="center" vertical="center"/>
      <protection/>
    </xf>
    <xf numFmtId="0" fontId="17" fillId="37" borderId="8" xfId="138" applyFont="1" applyFill="1" applyBorder="1" applyAlignment="1">
      <alignment horizontal="center" vertical="center"/>
      <protection/>
    </xf>
    <xf numFmtId="0" fontId="89" fillId="37" borderId="0" xfId="129" applyFont="1" applyFill="1" applyBorder="1" applyAlignment="1">
      <alignment horizontal="center"/>
      <protection/>
    </xf>
    <xf numFmtId="0" fontId="89" fillId="37" borderId="0" xfId="0" applyFont="1" applyFill="1" applyBorder="1" applyAlignment="1">
      <alignment vertical="center"/>
    </xf>
    <xf numFmtId="0" fontId="17" fillId="37" borderId="8" xfId="138" applyFont="1" applyFill="1" applyBorder="1" applyAlignment="1">
      <alignment horizontal="left" vertical="center" wrapText="1"/>
      <protection/>
    </xf>
    <xf numFmtId="0" fontId="84" fillId="37" borderId="0" xfId="0" applyFont="1" applyFill="1" applyAlignment="1">
      <alignment horizontal="right"/>
    </xf>
    <xf numFmtId="0" fontId="17" fillId="37" borderId="0" xfId="138" applyFont="1" applyFill="1" applyBorder="1" applyAlignment="1">
      <alignment horizontal="right" vertical="center" wrapText="1"/>
      <protection/>
    </xf>
    <xf numFmtId="0" fontId="89" fillId="39" borderId="0" xfId="129" applyFont="1" applyFill="1" applyBorder="1" applyAlignment="1">
      <alignment horizontal="center" wrapText="1"/>
      <protection/>
    </xf>
    <xf numFmtId="184" fontId="17" fillId="37" borderId="8" xfId="138" applyNumberFormat="1" applyFont="1" applyFill="1" applyBorder="1" applyAlignment="1">
      <alignment horizontal="right" vertical="center" wrapText="1"/>
      <protection/>
    </xf>
    <xf numFmtId="0" fontId="84" fillId="0" borderId="8" xfId="0" applyFont="1" applyBorder="1" applyAlignment="1">
      <alignment horizontal="right" vertical="center"/>
    </xf>
    <xf numFmtId="0" fontId="84" fillId="0" borderId="8" xfId="0" applyFont="1" applyBorder="1" applyAlignment="1">
      <alignment horizontal="right"/>
    </xf>
    <xf numFmtId="185" fontId="17" fillId="37" borderId="8" xfId="138" applyNumberFormat="1" applyFont="1" applyFill="1" applyBorder="1" applyAlignment="1">
      <alignment horizontal="right" vertical="center" wrapText="1"/>
      <protection/>
    </xf>
    <xf numFmtId="10" fontId="84" fillId="37" borderId="0" xfId="186" applyNumberFormat="1" applyFont="1" applyFill="1" applyAlignment="1">
      <alignment/>
    </xf>
    <xf numFmtId="0" fontId="66" fillId="37" borderId="0" xfId="44" applyFill="1" applyAlignment="1">
      <alignment/>
    </xf>
    <xf numFmtId="0" fontId="66" fillId="37" borderId="0" xfId="44" applyFill="1" applyBorder="1" applyAlignment="1">
      <alignment/>
    </xf>
    <xf numFmtId="2" fontId="17" fillId="37" borderId="8" xfId="186" applyNumberFormat="1" applyFont="1" applyFill="1" applyBorder="1" applyAlignment="1">
      <alignment horizontal="right" vertical="center" wrapText="1"/>
    </xf>
    <xf numFmtId="0" fontId="17" fillId="0" borderId="8" xfId="44" applyFont="1" applyBorder="1" applyAlignment="1">
      <alignment horizontal="right"/>
    </xf>
    <xf numFmtId="0" fontId="89" fillId="39" borderId="0" xfId="129" applyFont="1" applyFill="1" applyBorder="1" applyAlignment="1">
      <alignment horizontal="center" wrapText="1"/>
      <protection/>
    </xf>
    <xf numFmtId="0" fontId="82" fillId="37" borderId="0" xfId="0" applyFont="1" applyFill="1" applyBorder="1" applyAlignment="1">
      <alignment horizontal="left"/>
    </xf>
    <xf numFmtId="0" fontId="97" fillId="37" borderId="0" xfId="44" applyFont="1" applyFill="1" applyBorder="1" applyAlignment="1">
      <alignment horizontal="left"/>
    </xf>
    <xf numFmtId="0" fontId="85" fillId="37" borderId="0" xfId="0" applyFont="1" applyFill="1" applyBorder="1" applyAlignment="1">
      <alignment horizontal="left"/>
    </xf>
    <xf numFmtId="0" fontId="84" fillId="37" borderId="0" xfId="0" applyFont="1" applyFill="1" applyBorder="1" applyAlignment="1">
      <alignment horizontal="left" vertical="center" wrapText="1"/>
    </xf>
    <xf numFmtId="0" fontId="84" fillId="37" borderId="0" xfId="0" applyFont="1" applyFill="1" applyBorder="1" applyAlignment="1">
      <alignment horizontal="left" wrapText="1"/>
    </xf>
    <xf numFmtId="0" fontId="84" fillId="37" borderId="8" xfId="0" applyFont="1" applyFill="1" applyBorder="1" applyAlignment="1">
      <alignment horizontal="left" vertical="center" wrapText="1"/>
    </xf>
    <xf numFmtId="0" fontId="84" fillId="37" borderId="8" xfId="0" applyFont="1" applyFill="1" applyBorder="1" applyAlignment="1">
      <alignment horizontal="center" vertical="center"/>
    </xf>
    <xf numFmtId="0" fontId="84" fillId="37" borderId="8" xfId="0" applyFont="1" applyFill="1" applyBorder="1" applyAlignment="1">
      <alignment horizontal="left" vertical="center"/>
    </xf>
    <xf numFmtId="0" fontId="82" fillId="37" borderId="0" xfId="0" applyFont="1" applyFill="1" applyBorder="1" applyAlignment="1">
      <alignment horizontal="left" vertical="center"/>
    </xf>
    <xf numFmtId="0" fontId="89" fillId="39" borderId="8" xfId="0" applyFont="1" applyFill="1" applyBorder="1" applyAlignment="1">
      <alignment horizontal="center" vertical="center"/>
    </xf>
    <xf numFmtId="0" fontId="0" fillId="37" borderId="0" xfId="0" applyFill="1" applyBorder="1" applyAlignment="1">
      <alignment horizontal="center"/>
    </xf>
    <xf numFmtId="0" fontId="98" fillId="37" borderId="0" xfId="44" applyFont="1" applyFill="1" applyAlignment="1">
      <alignment horizontal="left"/>
    </xf>
    <xf numFmtId="0" fontId="97" fillId="37" borderId="0" xfId="44" applyFont="1" applyFill="1" applyAlignment="1">
      <alignment horizontal="left"/>
    </xf>
    <xf numFmtId="0" fontId="85" fillId="37" borderId="0" xfId="44" applyFont="1" applyFill="1" applyAlignment="1">
      <alignment horizontal="left"/>
    </xf>
    <xf numFmtId="0" fontId="99" fillId="37" borderId="0" xfId="44" applyFont="1" applyFill="1" applyAlignment="1">
      <alignment horizontal="left"/>
    </xf>
    <xf numFmtId="0" fontId="16" fillId="38" borderId="22" xfId="138" applyFont="1" applyFill="1" applyBorder="1" applyAlignment="1">
      <alignment horizontal="left"/>
      <protection/>
    </xf>
    <xf numFmtId="0" fontId="16" fillId="38" borderId="0" xfId="138" applyFont="1" applyFill="1" applyBorder="1" applyAlignment="1">
      <alignment horizontal="left"/>
      <protection/>
    </xf>
    <xf numFmtId="0" fontId="88" fillId="37" borderId="0" xfId="44" applyFont="1" applyFill="1" applyAlignment="1">
      <alignment horizontal="left"/>
    </xf>
    <xf numFmtId="0" fontId="89" fillId="39" borderId="0" xfId="0" applyFont="1" applyFill="1" applyBorder="1" applyAlignment="1">
      <alignment horizontal="center" vertical="center"/>
    </xf>
    <xf numFmtId="0" fontId="16" fillId="38" borderId="21" xfId="138" applyFont="1" applyFill="1" applyBorder="1" applyAlignment="1">
      <alignment horizontal="left"/>
      <protection/>
    </xf>
    <xf numFmtId="0" fontId="16" fillId="38" borderId="14" xfId="138" applyFont="1" applyFill="1" applyBorder="1" applyAlignment="1">
      <alignment horizontal="left"/>
      <protection/>
    </xf>
    <xf numFmtId="0" fontId="82" fillId="37" borderId="0" xfId="0" applyFont="1" applyFill="1" applyBorder="1" applyAlignment="1">
      <alignment horizontal="center" vertical="center"/>
    </xf>
    <xf numFmtId="0" fontId="92" fillId="38" borderId="14" xfId="44" applyFont="1" applyFill="1" applyBorder="1" applyAlignment="1">
      <alignment horizontal="center"/>
    </xf>
    <xf numFmtId="0" fontId="16" fillId="38" borderId="23" xfId="138" applyFont="1" applyFill="1" applyBorder="1" applyAlignment="1">
      <alignment horizontal="left"/>
      <protection/>
    </xf>
    <xf numFmtId="0" fontId="16" fillId="38" borderId="16" xfId="138" applyFont="1" applyFill="1" applyBorder="1" applyAlignment="1">
      <alignment horizontal="left"/>
      <protection/>
    </xf>
    <xf numFmtId="0" fontId="16" fillId="38" borderId="23" xfId="63" applyFont="1" applyFill="1" applyBorder="1" applyAlignment="1">
      <alignment horizontal="left" vertical="center"/>
      <protection/>
    </xf>
    <xf numFmtId="0" fontId="16" fillId="38" borderId="16" xfId="63" applyFont="1" applyFill="1" applyBorder="1" applyAlignment="1">
      <alignment horizontal="left" vertical="center"/>
      <protection/>
    </xf>
    <xf numFmtId="0" fontId="16" fillId="38" borderId="22" xfId="63" applyFont="1" applyFill="1" applyBorder="1" applyAlignment="1">
      <alignment horizontal="left" vertical="center"/>
      <protection/>
    </xf>
    <xf numFmtId="0" fontId="16" fillId="38" borderId="0" xfId="63" applyFont="1" applyFill="1" applyBorder="1" applyAlignment="1">
      <alignment horizontal="left" vertical="center"/>
      <protection/>
    </xf>
    <xf numFmtId="0" fontId="66" fillId="37" borderId="0" xfId="44" applyFont="1" applyFill="1" applyAlignment="1">
      <alignment horizontal="left"/>
    </xf>
    <xf numFmtId="0" fontId="20" fillId="37" borderId="0" xfId="44" applyFont="1" applyFill="1" applyAlignment="1">
      <alignment horizontal="left"/>
    </xf>
    <xf numFmtId="0" fontId="95" fillId="2" borderId="22" xfId="0" applyFont="1" applyFill="1" applyBorder="1" applyAlignment="1">
      <alignment horizontal="left"/>
    </xf>
    <xf numFmtId="0" fontId="95" fillId="2" borderId="0" xfId="0" applyFont="1" applyFill="1" applyBorder="1" applyAlignment="1">
      <alignment horizontal="left"/>
    </xf>
    <xf numFmtId="0" fontId="95" fillId="2" borderId="23" xfId="0" applyFont="1" applyFill="1" applyBorder="1" applyAlignment="1">
      <alignment horizontal="left"/>
    </xf>
    <xf numFmtId="0" fontId="95" fillId="2" borderId="16" xfId="0" applyFont="1" applyFill="1" applyBorder="1" applyAlignment="1">
      <alignment horizontal="left"/>
    </xf>
    <xf numFmtId="0" fontId="86" fillId="37" borderId="21" xfId="0" applyFont="1" applyFill="1" applyBorder="1" applyAlignment="1">
      <alignment horizontal="center"/>
    </xf>
    <xf numFmtId="0" fontId="86" fillId="37" borderId="14" xfId="0" applyFont="1" applyFill="1" applyBorder="1" applyAlignment="1">
      <alignment horizontal="center"/>
    </xf>
    <xf numFmtId="0" fontId="86" fillId="37" borderId="15" xfId="0" applyFont="1" applyFill="1" applyBorder="1" applyAlignment="1">
      <alignment horizontal="center"/>
    </xf>
    <xf numFmtId="0" fontId="86" fillId="37" borderId="8" xfId="0" applyFont="1" applyFill="1" applyBorder="1" applyAlignment="1">
      <alignment horizontal="center"/>
    </xf>
    <xf numFmtId="0" fontId="100" fillId="37" borderId="0" xfId="0" applyFont="1" applyFill="1" applyBorder="1" applyAlignment="1">
      <alignment horizontal="left"/>
    </xf>
    <xf numFmtId="0" fontId="18" fillId="37" borderId="0" xfId="138" applyFont="1" applyFill="1" applyBorder="1" applyAlignment="1">
      <alignment wrapText="1"/>
      <protection/>
    </xf>
    <xf numFmtId="0" fontId="101" fillId="37" borderId="0" xfId="0" applyFont="1" applyFill="1" applyAlignment="1">
      <alignment/>
    </xf>
    <xf numFmtId="0" fontId="89" fillId="39" borderId="0" xfId="129" applyFont="1" applyFill="1" applyBorder="1" applyAlignment="1">
      <alignment horizontal="center"/>
      <protection/>
    </xf>
    <xf numFmtId="0" fontId="89" fillId="39" borderId="0" xfId="129" applyFont="1" applyFill="1" applyBorder="1" applyAlignment="1">
      <alignment horizontal="center" wrapText="1"/>
      <protection/>
    </xf>
    <xf numFmtId="0" fontId="95" fillId="37" borderId="8" xfId="0" applyFont="1" applyFill="1" applyBorder="1" applyAlignment="1">
      <alignment horizontal="center"/>
    </xf>
    <xf numFmtId="0" fontId="17" fillId="37" borderId="0" xfId="0" applyFont="1" applyFill="1" applyBorder="1" applyAlignment="1">
      <alignment horizontal="left"/>
    </xf>
    <xf numFmtId="0" fontId="22" fillId="37" borderId="0" xfId="44" applyFont="1" applyFill="1" applyBorder="1" applyAlignment="1">
      <alignment horizontal="left"/>
    </xf>
    <xf numFmtId="14" fontId="89" fillId="39" borderId="0" xfId="129" applyNumberFormat="1" applyFont="1" applyFill="1" applyBorder="1" applyAlignment="1">
      <alignment horizontal="center"/>
      <protection/>
    </xf>
    <xf numFmtId="0" fontId="17" fillId="37" borderId="8" xfId="138" applyFont="1" applyFill="1" applyBorder="1" applyAlignment="1">
      <alignment horizontal="left" vertical="center" wrapText="1"/>
      <protection/>
    </xf>
    <xf numFmtId="0" fontId="17" fillId="37" borderId="21" xfId="138" applyFont="1" applyFill="1" applyBorder="1" applyAlignment="1">
      <alignment horizontal="left" vertical="center" wrapText="1"/>
      <protection/>
    </xf>
    <xf numFmtId="0" fontId="17" fillId="37" borderId="14" xfId="138" applyFont="1" applyFill="1" applyBorder="1" applyAlignment="1">
      <alignment horizontal="left" vertical="center" wrapText="1"/>
      <protection/>
    </xf>
    <xf numFmtId="0" fontId="17" fillId="37" borderId="15" xfId="138" applyFont="1" applyFill="1" applyBorder="1" applyAlignment="1">
      <alignment horizontal="left" vertical="center" wrapText="1"/>
      <protection/>
    </xf>
    <xf numFmtId="14" fontId="17" fillId="37" borderId="8" xfId="138" applyNumberFormat="1" applyFont="1" applyFill="1" applyBorder="1" applyAlignment="1">
      <alignment horizontal="center" vertical="center" wrapText="1"/>
      <protection/>
    </xf>
    <xf numFmtId="0" fontId="17" fillId="37" borderId="8" xfId="138" applyFont="1" applyFill="1" applyBorder="1" applyAlignment="1">
      <alignment horizontal="center" vertical="center" wrapText="1"/>
      <protection/>
    </xf>
    <xf numFmtId="0" fontId="17" fillId="0" borderId="8" xfId="138" applyFont="1" applyFill="1" applyBorder="1" applyAlignment="1">
      <alignment horizontal="center" vertical="center" wrapText="1"/>
      <protection/>
    </xf>
    <xf numFmtId="0" fontId="17" fillId="37" borderId="8" xfId="138" applyFont="1" applyFill="1" applyBorder="1" applyAlignment="1">
      <alignment horizontal="left" wrapText="1"/>
      <protection/>
    </xf>
  </cellXfs>
  <cellStyles count="205">
    <cellStyle name="Normal" xfId="0"/>
    <cellStyle name="]&#13;&#10;Zoomed=1&#13;&#10;Row=0&#13;&#10;Column=0&#13;&#10;Height=0&#13;&#10;Width=0&#13;&#10;FontName=FoxFont&#13;&#10;FontStyle=0&#13;&#10;FontSize=9&#13;&#10;PrtFontName=FoxPrin"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Беззащитный" xfId="40"/>
    <cellStyle name="Ввод " xfId="41"/>
    <cellStyle name="Вывод" xfId="42"/>
    <cellStyle name="Вычисление" xfId="43"/>
    <cellStyle name="Hyperlink" xfId="44"/>
    <cellStyle name="Currency" xfId="45"/>
    <cellStyle name="Currency [0]" xfId="46"/>
    <cellStyle name="Денежный 2" xfId="47"/>
    <cellStyle name="Заголовок" xfId="48"/>
    <cellStyle name="Заголовок 1" xfId="49"/>
    <cellStyle name="Заголовок 2" xfId="50"/>
    <cellStyle name="Заголовок 3" xfId="51"/>
    <cellStyle name="Заголовок 4" xfId="52"/>
    <cellStyle name="ЗаголовокСтолбца" xfId="53"/>
    <cellStyle name="Защитный" xfId="54"/>
    <cellStyle name="Значение" xfId="55"/>
    <cellStyle name="Итог" xfId="56"/>
    <cellStyle name="Контрольная ячейка" xfId="57"/>
    <cellStyle name="Мои наименования показателей" xfId="58"/>
    <cellStyle name="Мой заголовок" xfId="59"/>
    <cellStyle name="Мой заголовок листа" xfId="60"/>
    <cellStyle name="Название" xfId="61"/>
    <cellStyle name="Нейтральный" xfId="62"/>
    <cellStyle name="Обычный 10 2" xfId="63"/>
    <cellStyle name="Обычный 11 2" xfId="64"/>
    <cellStyle name="Обычный 11 3" xfId="65"/>
    <cellStyle name="Обычный 12 2" xfId="66"/>
    <cellStyle name="Обычный 13 2" xfId="67"/>
    <cellStyle name="Обычный 13 3" xfId="68"/>
    <cellStyle name="Обычный 13 7" xfId="69"/>
    <cellStyle name="Обычный 14 2" xfId="70"/>
    <cellStyle name="Обычный 15 2" xfId="71"/>
    <cellStyle name="Обычный 15 3" xfId="72"/>
    <cellStyle name="Обычный 16 2" xfId="73"/>
    <cellStyle name="Обычный 17 2" xfId="74"/>
    <cellStyle name="Обычный 17 3" xfId="75"/>
    <cellStyle name="Обычный 17 4" xfId="76"/>
    <cellStyle name="Обычный 17 5" xfId="77"/>
    <cellStyle name="Обычный 17 6" xfId="78"/>
    <cellStyle name="Обычный 17 7" xfId="79"/>
    <cellStyle name="Обычный 18 2" xfId="80"/>
    <cellStyle name="Обычный 19 2" xfId="81"/>
    <cellStyle name="Обычный 19 3" xfId="82"/>
    <cellStyle name="Обычный 2" xfId="83"/>
    <cellStyle name="Обычный 2 2" xfId="84"/>
    <cellStyle name="Обычный 2 3" xfId="85"/>
    <cellStyle name="Обычный 2 4" xfId="86"/>
    <cellStyle name="Обычный 2 5" xfId="87"/>
    <cellStyle name="Обычный 2 6" xfId="88"/>
    <cellStyle name="Обычный 2 7" xfId="89"/>
    <cellStyle name="Обычный 2 8" xfId="90"/>
    <cellStyle name="Обычный 2 9" xfId="91"/>
    <cellStyle name="Обычный 20 2" xfId="92"/>
    <cellStyle name="Обычный 21 2" xfId="93"/>
    <cellStyle name="Обычный 21 3" xfId="94"/>
    <cellStyle name="Обычный 22 2" xfId="95"/>
    <cellStyle name="Обычный 23 2" xfId="96"/>
    <cellStyle name="Обычный 23 3" xfId="97"/>
    <cellStyle name="Обычный 24 2" xfId="98"/>
    <cellStyle name="Обычный 25 2" xfId="99"/>
    <cellStyle name="Обычный 25 3" xfId="100"/>
    <cellStyle name="Обычный 25 4" xfId="101"/>
    <cellStyle name="Обычный 25 5" xfId="102"/>
    <cellStyle name="Обычный 25 6" xfId="103"/>
    <cellStyle name="Обычный 26 2" xfId="104"/>
    <cellStyle name="Обычный 27 2" xfId="105"/>
    <cellStyle name="Обычный 28 2" xfId="106"/>
    <cellStyle name="Обычный 29 2" xfId="107"/>
    <cellStyle name="Обычный 3" xfId="108"/>
    <cellStyle name="Обычный 3 2" xfId="109"/>
    <cellStyle name="Обычный 3 3" xfId="110"/>
    <cellStyle name="Обычный 3 4" xfId="111"/>
    <cellStyle name="Обычный 3 5" xfId="112"/>
    <cellStyle name="Обычный 30 2" xfId="113"/>
    <cellStyle name="Обычный 31 2" xfId="114"/>
    <cellStyle name="Обычный 31 3" xfId="115"/>
    <cellStyle name="Обычный 31 4" xfId="116"/>
    <cellStyle name="Обычный 31 5" xfId="117"/>
    <cellStyle name="Обычный 31 6" xfId="118"/>
    <cellStyle name="Обычный 32 2" xfId="119"/>
    <cellStyle name="Обычный 34 2" xfId="120"/>
    <cellStyle name="Обычный 35 2" xfId="121"/>
    <cellStyle name="Обычный 35 3" xfId="122"/>
    <cellStyle name="Обычный 36 2" xfId="123"/>
    <cellStyle name="Обычный 37 2" xfId="124"/>
    <cellStyle name="Обычный 37 3" xfId="125"/>
    <cellStyle name="Обычный 38 2" xfId="126"/>
    <cellStyle name="Обычный 39 2" xfId="127"/>
    <cellStyle name="Обычный 39 3" xfId="128"/>
    <cellStyle name="Обычный 4" xfId="129"/>
    <cellStyle name="Обычный 4 2" xfId="130"/>
    <cellStyle name="Обычный 4 3" xfId="131"/>
    <cellStyle name="Обычный 40 2" xfId="132"/>
    <cellStyle name="Обычный 41 2" xfId="133"/>
    <cellStyle name="Обычный 5" xfId="134"/>
    <cellStyle name="Обычный 5 2" xfId="135"/>
    <cellStyle name="Обычный 5 3" xfId="136"/>
    <cellStyle name="Обычный 58" xfId="137"/>
    <cellStyle name="Обычный 6" xfId="138"/>
    <cellStyle name="Обычный 6 2" xfId="139"/>
    <cellStyle name="Обычный 7" xfId="140"/>
    <cellStyle name="Обычный 7 2" xfId="141"/>
    <cellStyle name="Обычный 7 3" xfId="142"/>
    <cellStyle name="Обычный 7 4" xfId="143"/>
    <cellStyle name="Обычный 8 2" xfId="144"/>
    <cellStyle name="Обычный 8 3" xfId="145"/>
    <cellStyle name="Обычный 8 4" xfId="146"/>
    <cellStyle name="Обычный 9 10" xfId="147"/>
    <cellStyle name="Обычный 9 11" xfId="148"/>
    <cellStyle name="Обычный 9 12" xfId="149"/>
    <cellStyle name="Обычный 9 13" xfId="150"/>
    <cellStyle name="Обычный 9 14" xfId="151"/>
    <cellStyle name="Обычный 9 15" xfId="152"/>
    <cellStyle name="Обычный 9 16" xfId="153"/>
    <cellStyle name="Обычный 9 17" xfId="154"/>
    <cellStyle name="Обычный 9 18" xfId="155"/>
    <cellStyle name="Обычный 9 19" xfId="156"/>
    <cellStyle name="Обычный 9 2" xfId="157"/>
    <cellStyle name="Обычный 9 20" xfId="158"/>
    <cellStyle name="Обычный 9 21" xfId="159"/>
    <cellStyle name="Обычный 9 22" xfId="160"/>
    <cellStyle name="Обычный 9 23" xfId="161"/>
    <cellStyle name="Обычный 9 24" xfId="162"/>
    <cellStyle name="Обычный 9 25" xfId="163"/>
    <cellStyle name="Обычный 9 26" xfId="164"/>
    <cellStyle name="Обычный 9 27" xfId="165"/>
    <cellStyle name="Обычный 9 28" xfId="166"/>
    <cellStyle name="Обычный 9 29" xfId="167"/>
    <cellStyle name="Обычный 9 3" xfId="168"/>
    <cellStyle name="Обычный 9 30" xfId="169"/>
    <cellStyle name="Обычный 9 31" xfId="170"/>
    <cellStyle name="Обычный 9 32" xfId="171"/>
    <cellStyle name="Обычный 9 33" xfId="172"/>
    <cellStyle name="Обычный 9 34" xfId="173"/>
    <cellStyle name="Обычный 9 35" xfId="174"/>
    <cellStyle name="Обычный 9 36" xfId="175"/>
    <cellStyle name="Обычный 9 4" xfId="176"/>
    <cellStyle name="Обычный 9 5" xfId="177"/>
    <cellStyle name="Обычный 9 6" xfId="178"/>
    <cellStyle name="Обычный 9 7" xfId="179"/>
    <cellStyle name="Обычный 9 8" xfId="180"/>
    <cellStyle name="Обычный 9 9" xfId="181"/>
    <cellStyle name="Followed Hyperlink" xfId="182"/>
    <cellStyle name="Плохой" xfId="183"/>
    <cellStyle name="Пояснение" xfId="184"/>
    <cellStyle name="Примечание" xfId="185"/>
    <cellStyle name="Percent" xfId="186"/>
    <cellStyle name="Процентный 2" xfId="187"/>
    <cellStyle name="Связанная ячейка" xfId="188"/>
    <cellStyle name="Стиль 1" xfId="189"/>
    <cellStyle name="Текст предупреждения" xfId="190"/>
    <cellStyle name="Текстовый" xfId="191"/>
    <cellStyle name="Тысячи [0]_3Com" xfId="192"/>
    <cellStyle name="Тысячи_3Com" xfId="193"/>
    <cellStyle name="Comma" xfId="194"/>
    <cellStyle name="Comma [0]" xfId="195"/>
    <cellStyle name="Финансовый 13" xfId="196"/>
    <cellStyle name="Финансовый 2" xfId="197"/>
    <cellStyle name="Финансовый 3" xfId="198"/>
    <cellStyle name="Финансовый 33" xfId="199"/>
    <cellStyle name="Финансовый 4" xfId="200"/>
    <cellStyle name="Финансовый 5" xfId="201"/>
    <cellStyle name="Финансовый 5 2" xfId="202"/>
    <cellStyle name="Финансовый 5 3" xfId="203"/>
    <cellStyle name="Финансовый 5 4" xfId="204"/>
    <cellStyle name="Финансовый 6" xfId="205"/>
    <cellStyle name="Финансовый 6 2" xfId="206"/>
    <cellStyle name="Финансовый 6 3" xfId="207"/>
    <cellStyle name="Финансовый 6 4" xfId="208"/>
    <cellStyle name="Финансовый 7" xfId="209"/>
    <cellStyle name="Финансовый 8" xfId="210"/>
    <cellStyle name="Формула" xfId="211"/>
    <cellStyle name="ФормулаВБ" xfId="212"/>
    <cellStyle name="ФормулаНаКонтроль" xfId="213"/>
    <cellStyle name="Хороший" xfId="214"/>
    <cellStyle name="Currency [0]" xfId="215"/>
    <cellStyle name="Normal_Form2.1" xfId="216"/>
    <cellStyle name="Normal1" xfId="217"/>
    <cellStyle name="Price_Body" xfId="2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2.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s>
</file>

<file path=xl/drawings/_rels/drawing18.xml.rels><?xml version="1.0" encoding="utf-8" standalone="yes"?><Relationships xmlns="http://schemas.openxmlformats.org/package/2006/relationships"><Relationship Id="rId1" Type="http://schemas.openxmlformats.org/officeDocument/2006/relationships/image" Target="../media/image2.png" /></Relationships>
</file>

<file path=xl/drawings/_rels/drawing19.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3.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18</xdr:col>
      <xdr:colOff>381000</xdr:colOff>
      <xdr:row>33</xdr:row>
      <xdr:rowOff>76200</xdr:rowOff>
    </xdr:to>
    <xdr:pic>
      <xdr:nvPicPr>
        <xdr:cNvPr id="1" name="Рисунок 1"/>
        <xdr:cNvPicPr preferRelativeResize="1">
          <a:picLocks noChangeAspect="1"/>
        </xdr:cNvPicPr>
      </xdr:nvPicPr>
      <xdr:blipFill>
        <a:blip r:embed="rId1"/>
        <a:stretch>
          <a:fillRect/>
        </a:stretch>
      </xdr:blipFill>
      <xdr:spPr>
        <a:xfrm>
          <a:off x="0" y="0"/>
          <a:ext cx="11353800" cy="6362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19050</xdr:rowOff>
    </xdr:to>
    <xdr:pic>
      <xdr:nvPicPr>
        <xdr:cNvPr id="1"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57150</xdr:rowOff>
    </xdr:to>
    <xdr:pic>
      <xdr:nvPicPr>
        <xdr:cNvPr id="1" name="Рисунок 2"/>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2400300</xdr:colOff>
      <xdr:row>3</xdr:row>
      <xdr:rowOff>57150</xdr:rowOff>
    </xdr:to>
    <xdr:pic>
      <xdr:nvPicPr>
        <xdr:cNvPr id="1" name="Рисунок 1"/>
        <xdr:cNvPicPr preferRelativeResize="1">
          <a:picLocks noChangeAspect="1"/>
        </xdr:cNvPicPr>
      </xdr:nvPicPr>
      <xdr:blipFill>
        <a:blip r:embed="rId1"/>
        <a:stretch>
          <a:fillRect/>
        </a:stretch>
      </xdr:blipFill>
      <xdr:spPr>
        <a:xfrm>
          <a:off x="0" y="0"/>
          <a:ext cx="3009900" cy="762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2381250</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2990850" cy="7715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81050"/>
        </a:xfrm>
        <a:prstGeom prst="rect">
          <a:avLst/>
        </a:prstGeom>
        <a:solidFill>
          <a:srgbClr val="FFFFFF"/>
        </a:solid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47625</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38100</xdr:rowOff>
    </xdr:to>
    <xdr:pic>
      <xdr:nvPicPr>
        <xdr:cNvPr id="1" name="Рисунок 1"/>
        <xdr:cNvPicPr preferRelativeResize="1">
          <a:picLocks noChangeAspect="1"/>
        </xdr:cNvPicPr>
      </xdr:nvPicPr>
      <xdr:blipFill>
        <a:blip r:embed="rId1"/>
        <a:stretch>
          <a:fillRect/>
        </a:stretch>
      </xdr:blipFill>
      <xdr:spPr>
        <a:xfrm>
          <a:off x="0" y="0"/>
          <a:ext cx="3000375" cy="7620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590550</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1924050</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1933575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81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561975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2390775</xdr:colOff>
      <xdr:row>3</xdr:row>
      <xdr:rowOff>66675</xdr:rowOff>
    </xdr:to>
    <xdr:pic>
      <xdr:nvPicPr>
        <xdr:cNvPr id="1" name="Рисунок 1"/>
        <xdr:cNvPicPr preferRelativeResize="1">
          <a:picLocks noChangeAspect="1"/>
        </xdr:cNvPicPr>
      </xdr:nvPicPr>
      <xdr:blipFill>
        <a:blip r:embed="rId1"/>
        <a:stretch>
          <a:fillRect/>
        </a:stretch>
      </xdr:blipFill>
      <xdr:spPr>
        <a:xfrm>
          <a:off x="0" y="0"/>
          <a:ext cx="300037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9.xml.rels><?xml version="1.0" encoding="utf-8" standalone="yes"?><Relationships xmlns="http://schemas.openxmlformats.org/package/2006/relationships"><Relationship Id="rId1" Type="http://schemas.openxmlformats.org/officeDocument/2006/relationships/hyperlink" Target="https://www.moesk.ru/client/tariffs/zatrati_na_yslygi/" TargetMode="External" /><Relationship Id="rId2" Type="http://schemas.openxmlformats.org/officeDocument/2006/relationships/hyperlink" Target="https://www.moesk.ru/client/tariffs/peredacha_energy/" TargetMode="External" /><Relationship Id="rId3" Type="http://schemas.openxmlformats.org/officeDocument/2006/relationships/hyperlink" Target="https://www.moesk.ru/client/tariffs/peredacha_energy/#tab1-880" TargetMode="External" /><Relationship Id="rId4"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U1" sqref="U1"/>
    </sheetView>
  </sheetViews>
  <sheetFormatPr defaultColWidth="9.140625" defaultRowHeight="15"/>
  <cols>
    <col min="1" max="16384" width="9.140625" style="3" customWidth="1"/>
  </cols>
  <sheetData/>
  <sheetProtection selectLockedCells="1" selectUnlockedCells="1"/>
  <printOptions/>
  <pageMargins left="0.7" right="0.7" top="0.75" bottom="0.75" header="0.3" footer="0.3"/>
  <pageSetup orientation="portrait" paperSize="3"/>
  <drawing r:id="rId1"/>
</worksheet>
</file>

<file path=xl/worksheets/sheet10.xml><?xml version="1.0" encoding="utf-8"?>
<worksheet xmlns="http://schemas.openxmlformats.org/spreadsheetml/2006/main" xmlns:r="http://schemas.openxmlformats.org/officeDocument/2006/relationships">
  <dimension ref="B1:P22"/>
  <sheetViews>
    <sheetView zoomScalePageLayoutView="0" workbookViewId="0" topLeftCell="A297">
      <selection activeCell="D18" sqref="D18"/>
    </sheetView>
  </sheetViews>
  <sheetFormatPr defaultColWidth="9.140625" defaultRowHeight="15"/>
  <cols>
    <col min="1" max="16384" width="9.140625" style="10" customWidth="1"/>
  </cols>
  <sheetData>
    <row r="1" spans="7:16" ht="15" customHeight="1">
      <c r="G1" s="220" t="s">
        <v>4</v>
      </c>
      <c r="H1" s="220"/>
      <c r="I1" s="220"/>
      <c r="J1" s="220"/>
      <c r="K1" s="220"/>
      <c r="L1" s="220"/>
      <c r="M1" s="220"/>
      <c r="N1" s="220"/>
      <c r="O1" s="220"/>
      <c r="P1" s="13"/>
    </row>
    <row r="2" spans="6:16" ht="25.5" customHeight="1">
      <c r="F2" s="13"/>
      <c r="G2" s="220"/>
      <c r="H2" s="220"/>
      <c r="I2" s="220"/>
      <c r="J2" s="220"/>
      <c r="K2" s="220"/>
      <c r="L2" s="220"/>
      <c r="M2" s="220"/>
      <c r="N2" s="220"/>
      <c r="O2" s="220"/>
      <c r="P2" s="13"/>
    </row>
    <row r="6" spans="2:12" ht="20.25" customHeight="1">
      <c r="B6" s="2"/>
      <c r="C6" s="71" t="s">
        <v>91</v>
      </c>
      <c r="D6" s="57"/>
      <c r="E6" s="57"/>
      <c r="F6" s="57"/>
      <c r="G6" s="57"/>
      <c r="H6" s="2"/>
      <c r="I6" s="2"/>
      <c r="J6" s="2"/>
      <c r="K6" s="2"/>
      <c r="L6" s="2"/>
    </row>
    <row r="7" spans="2:12" ht="20.25" customHeight="1">
      <c r="B7" s="69"/>
      <c r="C7" s="57"/>
      <c r="D7" s="57"/>
      <c r="E7" s="57"/>
      <c r="F7" s="57"/>
      <c r="G7" s="57"/>
      <c r="H7" s="2"/>
      <c r="I7" s="2"/>
      <c r="J7" s="2"/>
      <c r="K7" s="2"/>
      <c r="L7" s="2"/>
    </row>
    <row r="8" spans="3:12" ht="20.25" customHeight="1">
      <c r="C8" s="57" t="s">
        <v>86</v>
      </c>
      <c r="D8" s="57" t="s">
        <v>93</v>
      </c>
      <c r="E8" s="57"/>
      <c r="F8" s="57"/>
      <c r="G8" s="57"/>
      <c r="H8" s="57"/>
      <c r="I8" s="57"/>
      <c r="J8" s="57"/>
      <c r="K8" s="2"/>
      <c r="L8" s="2"/>
    </row>
    <row r="9" spans="3:12" ht="20.25" customHeight="1">
      <c r="C9" s="57"/>
      <c r="D9" s="57"/>
      <c r="E9" s="57"/>
      <c r="F9" s="57"/>
      <c r="G9" s="57"/>
      <c r="H9" s="57"/>
      <c r="I9" s="57"/>
      <c r="J9" s="57"/>
      <c r="K9" s="2"/>
      <c r="L9" s="2"/>
    </row>
    <row r="10" spans="3:12" ht="20.25" customHeight="1">
      <c r="C10" s="57" t="s">
        <v>87</v>
      </c>
      <c r="D10" s="57" t="s">
        <v>119</v>
      </c>
      <c r="E10" s="57"/>
      <c r="F10" s="57"/>
      <c r="G10" s="57"/>
      <c r="H10" s="57"/>
      <c r="I10" s="57"/>
      <c r="J10" s="57"/>
      <c r="K10" s="2"/>
      <c r="L10" s="2"/>
    </row>
    <row r="11" spans="3:12" ht="20.25" customHeight="1">
      <c r="C11" s="57"/>
      <c r="D11" s="57"/>
      <c r="E11" s="57"/>
      <c r="F11" s="57"/>
      <c r="G11" s="57"/>
      <c r="H11" s="57"/>
      <c r="I11" s="57"/>
      <c r="J11" s="57"/>
      <c r="K11" s="2"/>
      <c r="L11" s="2"/>
    </row>
    <row r="12" spans="3:12" ht="20.25" customHeight="1">
      <c r="C12" s="71" t="s">
        <v>92</v>
      </c>
      <c r="E12" s="57"/>
      <c r="F12" s="57"/>
      <c r="G12" s="57"/>
      <c r="H12" s="57"/>
      <c r="I12" s="57"/>
      <c r="J12" s="57"/>
      <c r="K12" s="2"/>
      <c r="L12" s="2"/>
    </row>
    <row r="13" spans="3:12" ht="20.25" customHeight="1">
      <c r="C13" s="57"/>
      <c r="D13" s="57"/>
      <c r="E13" s="57"/>
      <c r="F13" s="57"/>
      <c r="G13" s="57"/>
      <c r="H13" s="57"/>
      <c r="I13" s="57"/>
      <c r="J13" s="57"/>
      <c r="K13" s="2"/>
      <c r="L13" s="2"/>
    </row>
    <row r="14" spans="3:12" ht="20.25" customHeight="1">
      <c r="C14" s="57" t="s">
        <v>88</v>
      </c>
      <c r="D14" s="57" t="s">
        <v>135</v>
      </c>
      <c r="E14" s="57"/>
      <c r="F14" s="57"/>
      <c r="G14" s="57"/>
      <c r="H14" s="57"/>
      <c r="I14" s="57"/>
      <c r="J14" s="57"/>
      <c r="K14" s="2"/>
      <c r="L14" s="2"/>
    </row>
    <row r="15" spans="3:12" ht="20.25" customHeight="1">
      <c r="C15" s="57"/>
      <c r="D15" s="57"/>
      <c r="E15" s="57"/>
      <c r="F15" s="57"/>
      <c r="G15" s="57"/>
      <c r="H15" s="57"/>
      <c r="I15" s="57"/>
      <c r="J15" s="57"/>
      <c r="K15" s="2"/>
      <c r="L15" s="2"/>
    </row>
    <row r="16" spans="3:12" ht="20.25" customHeight="1">
      <c r="C16" s="57" t="s">
        <v>89</v>
      </c>
      <c r="D16" s="57" t="s">
        <v>136</v>
      </c>
      <c r="E16" s="57"/>
      <c r="F16" s="57"/>
      <c r="G16" s="57"/>
      <c r="H16" s="57"/>
      <c r="I16" s="57"/>
      <c r="J16" s="57"/>
      <c r="K16" s="2"/>
      <c r="L16" s="2"/>
    </row>
    <row r="17" spans="3:12" ht="20.25" customHeight="1">
      <c r="C17" s="57"/>
      <c r="D17" s="57"/>
      <c r="E17" s="57"/>
      <c r="F17" s="57"/>
      <c r="G17" s="57"/>
      <c r="H17" s="57"/>
      <c r="I17" s="57"/>
      <c r="J17" s="57"/>
      <c r="K17" s="2"/>
      <c r="L17" s="2"/>
    </row>
    <row r="18" spans="3:12" ht="20.25" customHeight="1">
      <c r="C18" s="57" t="s">
        <v>90</v>
      </c>
      <c r="D18" s="57" t="s">
        <v>137</v>
      </c>
      <c r="E18" s="57"/>
      <c r="F18" s="57"/>
      <c r="G18" s="57"/>
      <c r="H18" s="57"/>
      <c r="I18" s="57"/>
      <c r="J18" s="57"/>
      <c r="K18" s="2"/>
      <c r="L18" s="2"/>
    </row>
    <row r="19" spans="2:12" ht="20.25" customHeight="1">
      <c r="B19" s="69"/>
      <c r="C19" s="70"/>
      <c r="D19" s="70"/>
      <c r="E19" s="70"/>
      <c r="F19" s="70"/>
      <c r="G19" s="70"/>
      <c r="H19" s="2"/>
      <c r="I19" s="2"/>
      <c r="J19" s="2"/>
      <c r="K19" s="2"/>
      <c r="L19" s="2"/>
    </row>
    <row r="20" spans="2:12" ht="20.25" customHeight="1">
      <c r="B20" s="69"/>
      <c r="C20" s="70"/>
      <c r="D20" s="70"/>
      <c r="E20" s="70"/>
      <c r="F20" s="70"/>
      <c r="G20" s="70"/>
      <c r="H20" s="2"/>
      <c r="I20" s="2"/>
      <c r="J20" s="2"/>
      <c r="K20" s="2"/>
      <c r="L20" s="2"/>
    </row>
    <row r="21" spans="2:12" ht="20.25" customHeight="1">
      <c r="B21" s="69"/>
      <c r="C21" s="70"/>
      <c r="D21" s="70"/>
      <c r="E21" s="70"/>
      <c r="F21" s="70"/>
      <c r="G21" s="70"/>
      <c r="H21" s="2"/>
      <c r="I21" s="2"/>
      <c r="J21" s="2"/>
      <c r="K21" s="2"/>
      <c r="L21" s="2"/>
    </row>
    <row r="22" spans="2:12" ht="20.25" customHeight="1">
      <c r="B22" s="69"/>
      <c r="C22" s="70"/>
      <c r="D22" s="70"/>
      <c r="E22" s="70"/>
      <c r="F22" s="70"/>
      <c r="G22" s="70"/>
      <c r="H22" s="2"/>
      <c r="J22" s="30"/>
      <c r="K22" s="30"/>
      <c r="L22" s="30" t="s">
        <v>64</v>
      </c>
    </row>
  </sheetData>
  <sheetProtection/>
  <mergeCells count="1">
    <mergeCell ref="G1:O2"/>
  </mergeCells>
  <hyperlinks>
    <hyperlink ref="D10:H10" location="'3.2.'!A1" display="Отчет о финансовых результатах"/>
    <hyperlink ref="D14:J14" location="'3.4.'!A1" display="Консолидированный отчет о совокупности прибыли"/>
    <hyperlink ref="D16:J16" location="'3.5.'!A1" display="Консолидированный отчет о финансовом положении"/>
    <hyperlink ref="D18:J18" location="'3.6.'!A1" display="Консолидированный отчет о движении денежных средств"/>
    <hyperlink ref="D8:J8" location="'3.1.'!A1" display="Основные показатели бухгалтерского баланса"/>
    <hyperlink ref="J22:L22" location="Содержание!A1" display="Вернуться к содержанию"/>
    <hyperlink ref="D14" location="'3.3.'!A1" display="Консолидированный отчет о совокупности прибыли"/>
    <hyperlink ref="D16" location="'3.4.'!A1" display="Консолидированный отчет о финансовом положении"/>
    <hyperlink ref="D18" location="'3.5.'!A1" display="Консолидированный отчет о движении денежных средств"/>
  </hyperlinks>
  <printOptions/>
  <pageMargins left="0.7" right="0.7" top="0.75" bottom="0.75" header="0.3" footer="0.3"/>
  <pageSetup orientation="portrait" paperSize="3"/>
  <drawing r:id="rId1"/>
</worksheet>
</file>

<file path=xl/worksheets/sheet11.xml><?xml version="1.0" encoding="utf-8"?>
<worksheet xmlns="http://schemas.openxmlformats.org/spreadsheetml/2006/main" xmlns:r="http://schemas.openxmlformats.org/officeDocument/2006/relationships">
  <dimension ref="B1:Q45"/>
  <sheetViews>
    <sheetView zoomScalePageLayoutView="0" workbookViewId="0" topLeftCell="A1">
      <selection activeCell="M28" sqref="M28"/>
    </sheetView>
  </sheetViews>
  <sheetFormatPr defaultColWidth="9.140625" defaultRowHeight="15"/>
  <cols>
    <col min="1" max="1" width="9.140625" style="11" customWidth="1"/>
    <col min="2" max="2" width="45.140625" style="11" customWidth="1"/>
    <col min="3" max="13" width="11.140625" style="11" customWidth="1"/>
    <col min="14" max="156" width="9.140625" style="11" customWidth="1"/>
    <col min="157" max="16384" width="9.140625" style="58" customWidth="1"/>
  </cols>
  <sheetData>
    <row r="1" spans="3:13" s="11" customFormat="1" ht="15" customHeight="1">
      <c r="C1" s="220" t="s">
        <v>443</v>
      </c>
      <c r="D1" s="220"/>
      <c r="E1" s="220"/>
      <c r="F1" s="220"/>
      <c r="G1" s="220"/>
      <c r="H1" s="220"/>
      <c r="I1" s="220"/>
      <c r="J1" s="220"/>
      <c r="K1" s="220"/>
      <c r="L1" s="220"/>
      <c r="M1" s="220"/>
    </row>
    <row r="2" spans="3:13" s="11" customFormat="1" ht="25.5" customHeight="1">
      <c r="C2" s="220"/>
      <c r="D2" s="220"/>
      <c r="E2" s="220"/>
      <c r="F2" s="220"/>
      <c r="G2" s="220"/>
      <c r="H2" s="220"/>
      <c r="I2" s="220"/>
      <c r="J2" s="220"/>
      <c r="K2" s="220"/>
      <c r="L2" s="220"/>
      <c r="M2" s="220"/>
    </row>
    <row r="3" s="11" customFormat="1" ht="18"/>
    <row r="4" s="11" customFormat="1" ht="18"/>
    <row r="5" s="11" customFormat="1" ht="21"/>
    <row r="6" spans="2:13" ht="21">
      <c r="B6" s="230" t="s">
        <v>93</v>
      </c>
      <c r="C6" s="230"/>
      <c r="D6" s="230"/>
      <c r="E6" s="230"/>
      <c r="F6" s="230"/>
      <c r="G6" s="230"/>
      <c r="H6" s="230"/>
      <c r="I6" s="230"/>
      <c r="J6" s="230"/>
      <c r="K6" s="230"/>
      <c r="L6" s="230"/>
      <c r="M6" s="230"/>
    </row>
    <row r="7" s="11" customFormat="1" ht="21"/>
    <row r="8" spans="3:13" ht="21">
      <c r="C8" s="33">
        <v>2014</v>
      </c>
      <c r="D8" s="33" t="s">
        <v>68</v>
      </c>
      <c r="E8" s="33">
        <v>2015</v>
      </c>
      <c r="F8" s="33" t="s">
        <v>69</v>
      </c>
      <c r="G8" s="33">
        <v>2016</v>
      </c>
      <c r="H8" s="33" t="s">
        <v>362</v>
      </c>
      <c r="I8" s="33">
        <v>2017</v>
      </c>
      <c r="J8" s="33" t="s">
        <v>380</v>
      </c>
      <c r="K8" s="33">
        <v>2018</v>
      </c>
      <c r="L8" s="33" t="s">
        <v>381</v>
      </c>
      <c r="M8" s="33">
        <v>2019</v>
      </c>
    </row>
    <row r="9" spans="2:13" ht="21.75">
      <c r="B9" s="76" t="s">
        <v>94</v>
      </c>
      <c r="C9" s="74">
        <v>326036</v>
      </c>
      <c r="D9" s="75">
        <v>332750</v>
      </c>
      <c r="E9" s="74">
        <v>332750</v>
      </c>
      <c r="F9" s="75">
        <v>329905</v>
      </c>
      <c r="G9" s="74">
        <v>341610</v>
      </c>
      <c r="H9" s="75">
        <v>338714</v>
      </c>
      <c r="I9" s="74">
        <v>343039.698</v>
      </c>
      <c r="J9" s="75">
        <v>341688.665</v>
      </c>
      <c r="K9" s="74">
        <v>347573.44899999996</v>
      </c>
      <c r="L9" s="75">
        <v>346351.494</v>
      </c>
      <c r="M9" s="74">
        <v>351833.755</v>
      </c>
    </row>
    <row r="10" spans="2:13" ht="21.75">
      <c r="B10" s="73" t="s">
        <v>96</v>
      </c>
      <c r="C10" s="74">
        <v>286060</v>
      </c>
      <c r="D10" s="75">
        <v>297103</v>
      </c>
      <c r="E10" s="74">
        <v>297103</v>
      </c>
      <c r="F10" s="75">
        <v>295863</v>
      </c>
      <c r="G10" s="74">
        <v>307308</v>
      </c>
      <c r="H10" s="75">
        <v>306167</v>
      </c>
      <c r="I10" s="74">
        <v>315296.076</v>
      </c>
      <c r="J10" s="75">
        <v>314113.413</v>
      </c>
      <c r="K10" s="74">
        <v>321518.833</v>
      </c>
      <c r="L10" s="75">
        <v>318255.669</v>
      </c>
      <c r="M10" s="74">
        <v>329330.179</v>
      </c>
    </row>
    <row r="11" spans="2:13" ht="21.75">
      <c r="B11" s="73" t="s">
        <v>97</v>
      </c>
      <c r="C11" s="74">
        <v>39976</v>
      </c>
      <c r="D11" s="75">
        <v>35647</v>
      </c>
      <c r="E11" s="74">
        <v>35647</v>
      </c>
      <c r="F11" s="75">
        <v>34042</v>
      </c>
      <c r="G11" s="74">
        <v>34302</v>
      </c>
      <c r="H11" s="75">
        <v>32547</v>
      </c>
      <c r="I11" s="74">
        <v>27743.622</v>
      </c>
      <c r="J11" s="75">
        <v>27575.252</v>
      </c>
      <c r="K11" s="74">
        <v>26054.616</v>
      </c>
      <c r="L11" s="75">
        <v>28095.825</v>
      </c>
      <c r="M11" s="74">
        <v>22503.576</v>
      </c>
    </row>
    <row r="12" spans="2:13" ht="21.75">
      <c r="B12" s="76" t="s">
        <v>95</v>
      </c>
      <c r="C12" s="74">
        <v>326036</v>
      </c>
      <c r="D12" s="75">
        <v>332750</v>
      </c>
      <c r="E12" s="74">
        <v>332750</v>
      </c>
      <c r="F12" s="75">
        <v>329905</v>
      </c>
      <c r="G12" s="74">
        <v>341610</v>
      </c>
      <c r="H12" s="75">
        <v>338714</v>
      </c>
      <c r="I12" s="74">
        <v>343039.69800000003</v>
      </c>
      <c r="J12" s="75">
        <v>341688.665</v>
      </c>
      <c r="K12" s="74">
        <v>347573.449</v>
      </c>
      <c r="L12" s="75">
        <v>346351.494</v>
      </c>
      <c r="M12" s="74">
        <v>351833.755</v>
      </c>
    </row>
    <row r="13" spans="2:13" ht="21.75">
      <c r="B13" s="73" t="s">
        <v>98</v>
      </c>
      <c r="C13" s="74">
        <v>183787</v>
      </c>
      <c r="D13" s="75">
        <v>190988</v>
      </c>
      <c r="E13" s="74">
        <v>190988</v>
      </c>
      <c r="F13" s="75">
        <v>185413</v>
      </c>
      <c r="G13" s="74">
        <v>190765</v>
      </c>
      <c r="H13" s="75">
        <v>190254</v>
      </c>
      <c r="I13" s="74">
        <v>188990.529</v>
      </c>
      <c r="J13" s="75">
        <v>192807.069</v>
      </c>
      <c r="K13" s="74">
        <v>191492.638</v>
      </c>
      <c r="L13" s="75">
        <v>193674.3</v>
      </c>
      <c r="M13" s="74">
        <v>193191.045</v>
      </c>
    </row>
    <row r="14" spans="2:13" ht="21.75">
      <c r="B14" s="73" t="s">
        <v>99</v>
      </c>
      <c r="C14" s="74">
        <v>66058</v>
      </c>
      <c r="D14" s="75">
        <v>81204</v>
      </c>
      <c r="E14" s="74">
        <v>81204</v>
      </c>
      <c r="F14" s="75">
        <v>81077</v>
      </c>
      <c r="G14" s="74">
        <v>80367</v>
      </c>
      <c r="H14" s="75">
        <v>84097</v>
      </c>
      <c r="I14" s="74">
        <v>98515.381</v>
      </c>
      <c r="J14" s="75">
        <v>98070.265</v>
      </c>
      <c r="K14" s="74">
        <v>88467.053</v>
      </c>
      <c r="L14" s="75">
        <v>85047.938</v>
      </c>
      <c r="M14" s="74">
        <v>89632.03</v>
      </c>
    </row>
    <row r="15" spans="2:13" ht="21.75">
      <c r="B15" s="73" t="s">
        <v>100</v>
      </c>
      <c r="C15" s="74">
        <v>76191</v>
      </c>
      <c r="D15" s="75">
        <v>60557</v>
      </c>
      <c r="E15" s="74">
        <v>60557</v>
      </c>
      <c r="F15" s="75">
        <v>63415</v>
      </c>
      <c r="G15" s="74">
        <v>70478</v>
      </c>
      <c r="H15" s="75">
        <v>64364</v>
      </c>
      <c r="I15" s="74">
        <v>55533.788</v>
      </c>
      <c r="J15" s="75">
        <v>50811.331</v>
      </c>
      <c r="K15" s="74">
        <v>67613.758</v>
      </c>
      <c r="L15" s="75">
        <v>67629.256</v>
      </c>
      <c r="M15" s="74">
        <v>69010.68</v>
      </c>
    </row>
    <row r="16" spans="2:10" s="11" customFormat="1" ht="21">
      <c r="B16" s="77"/>
      <c r="C16" s="78"/>
      <c r="D16" s="78"/>
      <c r="E16" s="79"/>
      <c r="F16" s="79"/>
      <c r="G16" s="79"/>
      <c r="H16" s="79"/>
      <c r="I16" s="79"/>
      <c r="J16" s="79"/>
    </row>
    <row r="17" spans="2:10" s="11" customFormat="1" ht="21">
      <c r="B17" s="79"/>
      <c r="C17" s="79"/>
      <c r="D17" s="79"/>
      <c r="E17" s="79"/>
      <c r="F17" s="79"/>
      <c r="G17" s="79"/>
      <c r="H17" s="79"/>
      <c r="I17" s="79"/>
      <c r="J17" s="79"/>
    </row>
    <row r="18" spans="2:13" ht="18" customHeight="1">
      <c r="B18" s="230" t="s">
        <v>101</v>
      </c>
      <c r="C18" s="230"/>
      <c r="D18" s="230"/>
      <c r="E18" s="230"/>
      <c r="F18" s="230"/>
      <c r="G18" s="230"/>
      <c r="H18" s="230"/>
      <c r="I18" s="230"/>
      <c r="J18" s="230"/>
      <c r="K18" s="230"/>
      <c r="L18" s="230"/>
      <c r="M18" s="230"/>
    </row>
    <row r="19" s="11" customFormat="1" ht="21"/>
    <row r="20" spans="2:13" ht="21">
      <c r="B20" s="8"/>
      <c r="C20" s="33">
        <v>2014</v>
      </c>
      <c r="D20" s="33" t="s">
        <v>68</v>
      </c>
      <c r="E20" s="33">
        <v>2015</v>
      </c>
      <c r="F20" s="33" t="s">
        <v>69</v>
      </c>
      <c r="G20" s="33">
        <v>2016</v>
      </c>
      <c r="H20" s="33" t="s">
        <v>362</v>
      </c>
      <c r="I20" s="33">
        <v>2017</v>
      </c>
      <c r="J20" s="33" t="s">
        <v>380</v>
      </c>
      <c r="K20" s="33">
        <v>2018</v>
      </c>
      <c r="L20" s="33" t="s">
        <v>381</v>
      </c>
      <c r="M20" s="33">
        <v>2019</v>
      </c>
    </row>
    <row r="21" spans="2:13" ht="21.75">
      <c r="B21" s="73" t="s">
        <v>102</v>
      </c>
      <c r="C21" s="74">
        <v>26673</v>
      </c>
      <c r="D21" s="75">
        <v>27219</v>
      </c>
      <c r="E21" s="74">
        <v>27219</v>
      </c>
      <c r="F21" s="75">
        <v>25574</v>
      </c>
      <c r="G21" s="74">
        <v>25702</v>
      </c>
      <c r="H21" s="75">
        <v>23409</v>
      </c>
      <c r="I21" s="74">
        <v>19602.171</v>
      </c>
      <c r="J21" s="75">
        <v>17664.155</v>
      </c>
      <c r="K21" s="74">
        <v>10925.186</v>
      </c>
      <c r="L21" s="75">
        <v>12684.017</v>
      </c>
      <c r="M21" s="74">
        <v>13253.66</v>
      </c>
    </row>
    <row r="22" spans="2:13" ht="21.75">
      <c r="B22" s="73" t="s">
        <v>103</v>
      </c>
      <c r="C22" s="74">
        <v>59610</v>
      </c>
      <c r="D22" s="75">
        <v>50315</v>
      </c>
      <c r="E22" s="74">
        <v>59599</v>
      </c>
      <c r="F22" s="75">
        <v>48537</v>
      </c>
      <c r="G22" s="74">
        <v>57467</v>
      </c>
      <c r="H22" s="75">
        <v>52793</v>
      </c>
      <c r="I22" s="74">
        <v>54789.71</v>
      </c>
      <c r="J22" s="75">
        <v>43484.09</v>
      </c>
      <c r="K22" s="74">
        <v>49435.955</v>
      </c>
      <c r="L22" s="75">
        <v>45696.542</v>
      </c>
      <c r="M22" s="74">
        <v>49300.033</v>
      </c>
    </row>
    <row r="23" spans="2:13" ht="43.5">
      <c r="B23" s="73" t="s">
        <v>104</v>
      </c>
      <c r="C23" s="74">
        <v>-32937</v>
      </c>
      <c r="D23" s="75">
        <f>D21-D22</f>
        <v>-23096</v>
      </c>
      <c r="E23" s="74">
        <v>-32380</v>
      </c>
      <c r="F23" s="75">
        <f>F21-F22</f>
        <v>-22963</v>
      </c>
      <c r="G23" s="74">
        <f>G21-G22</f>
        <v>-31765</v>
      </c>
      <c r="H23" s="75">
        <f>H21-H22</f>
        <v>-29384</v>
      </c>
      <c r="I23" s="74">
        <v>-35187.539000000004</v>
      </c>
      <c r="J23" s="75">
        <v>-25819.934999999998</v>
      </c>
      <c r="K23" s="74">
        <v>-38510.769</v>
      </c>
      <c r="L23" s="75">
        <v>-33012.525</v>
      </c>
      <c r="M23" s="74">
        <v>-36046.37300000001</v>
      </c>
    </row>
    <row r="24" spans="2:9" s="11" customFormat="1" ht="21">
      <c r="B24" s="80"/>
      <c r="C24" s="79"/>
      <c r="D24" s="79"/>
      <c r="E24" s="79"/>
      <c r="F24" s="79"/>
      <c r="G24" s="79"/>
      <c r="H24" s="79"/>
      <c r="I24" s="79"/>
    </row>
    <row r="25" spans="2:9" s="11" customFormat="1" ht="21">
      <c r="B25" s="80"/>
      <c r="C25" s="79"/>
      <c r="D25" s="79"/>
      <c r="E25" s="79"/>
      <c r="F25" s="79"/>
      <c r="G25" s="79"/>
      <c r="H25" s="79"/>
      <c r="I25" s="79"/>
    </row>
    <row r="26" spans="2:13" ht="18" customHeight="1">
      <c r="B26" s="230" t="s">
        <v>118</v>
      </c>
      <c r="C26" s="230"/>
      <c r="D26" s="230"/>
      <c r="E26" s="230"/>
      <c r="F26" s="230"/>
      <c r="G26" s="230"/>
      <c r="H26" s="230"/>
      <c r="I26" s="230"/>
      <c r="J26" s="230"/>
      <c r="K26" s="230"/>
      <c r="L26" s="230"/>
      <c r="M26" s="230"/>
    </row>
    <row r="27" s="11" customFormat="1" ht="21"/>
    <row r="28" spans="2:8" ht="21">
      <c r="B28" s="8"/>
      <c r="C28" s="33">
        <v>2014</v>
      </c>
      <c r="D28" s="33">
        <v>2015</v>
      </c>
      <c r="E28" s="33">
        <v>2016</v>
      </c>
      <c r="F28" s="33">
        <v>2017</v>
      </c>
      <c r="G28" s="33">
        <v>2018</v>
      </c>
      <c r="H28" s="33">
        <v>2019</v>
      </c>
    </row>
    <row r="29" spans="2:8" ht="43.5">
      <c r="B29" s="76" t="s">
        <v>105</v>
      </c>
      <c r="C29" s="74">
        <v>26673</v>
      </c>
      <c r="D29" s="74">
        <v>27219</v>
      </c>
      <c r="E29" s="74">
        <v>25702</v>
      </c>
      <c r="F29" s="74">
        <v>19602.171</v>
      </c>
      <c r="G29" s="74">
        <v>10925.186</v>
      </c>
      <c r="H29" s="74">
        <v>13253.66</v>
      </c>
    </row>
    <row r="30" spans="2:8" ht="21.75">
      <c r="B30" s="73" t="s">
        <v>106</v>
      </c>
      <c r="C30" s="75">
        <v>12457</v>
      </c>
      <c r="D30" s="75">
        <v>15631</v>
      </c>
      <c r="E30" s="75">
        <v>13694</v>
      </c>
      <c r="F30" s="75">
        <v>11633.796</v>
      </c>
      <c r="G30" s="75">
        <v>7738.227</v>
      </c>
      <c r="H30" s="75">
        <v>10482.444</v>
      </c>
    </row>
    <row r="31" spans="2:8" ht="21.75">
      <c r="B31" s="73" t="s">
        <v>107</v>
      </c>
      <c r="C31" s="75">
        <v>10336</v>
      </c>
      <c r="D31" s="75">
        <v>13342</v>
      </c>
      <c r="E31" s="75">
        <v>12309</v>
      </c>
      <c r="F31" s="75">
        <v>10580.261</v>
      </c>
      <c r="G31" s="75">
        <v>6838</v>
      </c>
      <c r="H31" s="75">
        <v>9248.791</v>
      </c>
    </row>
    <row r="32" spans="2:8" ht="21.75">
      <c r="B32" s="73" t="s">
        <v>108</v>
      </c>
      <c r="C32" s="75" t="s">
        <v>109</v>
      </c>
      <c r="D32" s="75" t="s">
        <v>109</v>
      </c>
      <c r="E32" s="75" t="s">
        <v>109</v>
      </c>
      <c r="F32" s="75">
        <v>0</v>
      </c>
      <c r="G32" s="75">
        <v>0</v>
      </c>
      <c r="H32" s="75">
        <v>0</v>
      </c>
    </row>
    <row r="33" spans="2:8" ht="21.75">
      <c r="B33" s="73" t="s">
        <v>110</v>
      </c>
      <c r="C33" s="75">
        <v>9938</v>
      </c>
      <c r="D33" s="75">
        <v>7436</v>
      </c>
      <c r="E33" s="75">
        <v>7552</v>
      </c>
      <c r="F33" s="75">
        <v>3162.731</v>
      </c>
      <c r="G33" s="75">
        <v>1140.659</v>
      </c>
      <c r="H33" s="75">
        <v>1024.294</v>
      </c>
    </row>
    <row r="34" spans="2:8" ht="21.75">
      <c r="B34" s="73" t="s">
        <v>111</v>
      </c>
      <c r="C34" s="75">
        <v>4278</v>
      </c>
      <c r="D34" s="75">
        <v>4152</v>
      </c>
      <c r="E34" s="75">
        <v>4457</v>
      </c>
      <c r="F34" s="75">
        <v>4805.643999999998</v>
      </c>
      <c r="G34" s="75">
        <v>2046.2999999999997</v>
      </c>
      <c r="H34" s="75">
        <v>1746.9220000000003</v>
      </c>
    </row>
    <row r="35" spans="2:8" ht="43.5">
      <c r="B35" s="76" t="s">
        <v>112</v>
      </c>
      <c r="C35" s="74">
        <v>59610</v>
      </c>
      <c r="D35" s="74">
        <v>59599</v>
      </c>
      <c r="E35" s="74">
        <v>57466.87</v>
      </c>
      <c r="F35" s="74">
        <v>54789.71</v>
      </c>
      <c r="G35" s="74">
        <v>49435.955</v>
      </c>
      <c r="H35" s="74">
        <v>49300.033</v>
      </c>
    </row>
    <row r="36" spans="2:8" ht="21.75">
      <c r="B36" s="73" t="s">
        <v>113</v>
      </c>
      <c r="C36" s="75">
        <v>18378</v>
      </c>
      <c r="D36" s="75">
        <v>19437</v>
      </c>
      <c r="E36" s="75">
        <v>20650</v>
      </c>
      <c r="F36" s="75">
        <v>21438.207</v>
      </c>
      <c r="G36" s="75">
        <v>16662.544</v>
      </c>
      <c r="H36" s="75">
        <v>15181.254</v>
      </c>
    </row>
    <row r="37" spans="2:8" ht="21.75">
      <c r="B37" s="73" t="s">
        <v>114</v>
      </c>
      <c r="C37" s="75" t="s">
        <v>109</v>
      </c>
      <c r="D37" s="75" t="s">
        <v>109</v>
      </c>
      <c r="E37" s="75"/>
      <c r="F37" s="75">
        <v>0</v>
      </c>
      <c r="G37" s="75">
        <v>0</v>
      </c>
      <c r="H37" s="75">
        <v>0</v>
      </c>
    </row>
    <row r="38" spans="2:8" ht="21.75">
      <c r="B38" s="73" t="s">
        <v>115</v>
      </c>
      <c r="C38" s="75">
        <v>39715</v>
      </c>
      <c r="D38" s="75">
        <v>36566</v>
      </c>
      <c r="E38" s="75">
        <v>34309</v>
      </c>
      <c r="F38" s="75">
        <v>30325.352</v>
      </c>
      <c r="G38" s="75">
        <v>30174.721</v>
      </c>
      <c r="H38" s="75">
        <v>30668.419</v>
      </c>
    </row>
    <row r="39" spans="2:8" ht="21.75">
      <c r="B39" s="73" t="s">
        <v>116</v>
      </c>
      <c r="C39" s="75">
        <v>1236</v>
      </c>
      <c r="D39" s="75">
        <v>1400</v>
      </c>
      <c r="E39" s="75">
        <v>1702</v>
      </c>
      <c r="F39" s="75">
        <v>2036.516</v>
      </c>
      <c r="G39" s="75">
        <v>1950.629</v>
      </c>
      <c r="H39" s="75">
        <v>333.277</v>
      </c>
    </row>
    <row r="40" spans="2:8" ht="21.75">
      <c r="B40" s="73" t="s">
        <v>117</v>
      </c>
      <c r="C40" s="75">
        <v>280</v>
      </c>
      <c r="D40" s="75">
        <v>2196</v>
      </c>
      <c r="E40" s="75">
        <v>806</v>
      </c>
      <c r="F40" s="75">
        <v>989.634999999998</v>
      </c>
      <c r="G40" s="75">
        <v>648.0609999999988</v>
      </c>
      <c r="H40" s="75">
        <v>3117.0830000000005</v>
      </c>
    </row>
    <row r="41" ht="21">
      <c r="D41" s="8"/>
    </row>
    <row r="42" ht="21">
      <c r="H42" s="79"/>
    </row>
    <row r="43" spans="13:17" ht="21">
      <c r="M43" s="51" t="s">
        <v>134</v>
      </c>
      <c r="N43" s="51"/>
      <c r="O43" s="51"/>
      <c r="P43" s="51"/>
      <c r="Q43" s="51"/>
    </row>
    <row r="44" spans="13:17" ht="21">
      <c r="M44" s="96"/>
      <c r="N44" s="96"/>
      <c r="O44" s="96"/>
      <c r="P44" s="96"/>
      <c r="Q44" s="96"/>
    </row>
    <row r="45" spans="13:17" ht="21">
      <c r="M45" s="51" t="s">
        <v>64</v>
      </c>
      <c r="N45" s="51"/>
      <c r="O45" s="51"/>
      <c r="P45" s="96"/>
      <c r="Q45" s="96"/>
    </row>
  </sheetData>
  <sheetProtection/>
  <mergeCells count="4">
    <mergeCell ref="B6:M6"/>
    <mergeCell ref="B18:M18"/>
    <mergeCell ref="B26:M26"/>
    <mergeCell ref="C1:M2"/>
  </mergeCells>
  <hyperlinks>
    <hyperlink ref="M45:O45" location="Содержание!A1" display="Вернуться к содержанию"/>
    <hyperlink ref="M43:Q43" location="'3. Финансовые результаты'!A1" display="Вернуться в меню &quot;Финансовые результаты&quot;"/>
  </hyperlinks>
  <printOptions/>
  <pageMargins left="0.7" right="0.7" top="0.75" bottom="0.75" header="0.3" footer="0.3"/>
  <pageSetup orientation="portrait" paperSize="3"/>
  <drawing r:id="rId1"/>
</worksheet>
</file>

<file path=xl/worksheets/sheet12.xml><?xml version="1.0" encoding="utf-8"?>
<worksheet xmlns="http://schemas.openxmlformats.org/spreadsheetml/2006/main" xmlns:r="http://schemas.openxmlformats.org/officeDocument/2006/relationships">
  <dimension ref="B1:M53"/>
  <sheetViews>
    <sheetView zoomScalePageLayoutView="0" workbookViewId="0" topLeftCell="A1">
      <selection activeCell="B9" sqref="B9"/>
    </sheetView>
  </sheetViews>
  <sheetFormatPr defaultColWidth="9.140625" defaultRowHeight="15"/>
  <cols>
    <col min="1" max="1" width="9.140625" style="11" customWidth="1"/>
    <col min="2" max="2" width="45.140625" style="11" customWidth="1"/>
    <col min="3" max="14" width="10.7109375" style="11" customWidth="1"/>
    <col min="15" max="16384" width="9.140625" style="11" customWidth="1"/>
  </cols>
  <sheetData>
    <row r="1" spans="3:13" ht="15" customHeight="1">
      <c r="C1" s="220" t="s">
        <v>444</v>
      </c>
      <c r="D1" s="220"/>
      <c r="E1" s="220"/>
      <c r="F1" s="220"/>
      <c r="G1" s="220"/>
      <c r="H1" s="220"/>
      <c r="I1" s="220"/>
      <c r="J1" s="220"/>
      <c r="K1" s="220"/>
      <c r="L1" s="220"/>
      <c r="M1" s="220"/>
    </row>
    <row r="2" spans="3:13" ht="25.5" customHeight="1">
      <c r="C2" s="220"/>
      <c r="D2" s="220"/>
      <c r="E2" s="220"/>
      <c r="F2" s="220"/>
      <c r="G2" s="220"/>
      <c r="H2" s="220"/>
      <c r="I2" s="220"/>
      <c r="J2" s="220"/>
      <c r="K2" s="220"/>
      <c r="L2" s="220"/>
      <c r="M2" s="220"/>
    </row>
    <row r="3" ht="15" customHeight="1"/>
    <row r="4" ht="18"/>
    <row r="6" spans="2:13" ht="21">
      <c r="B6" s="230" t="s">
        <v>119</v>
      </c>
      <c r="C6" s="230"/>
      <c r="D6" s="230"/>
      <c r="E6" s="230"/>
      <c r="F6" s="230"/>
      <c r="G6" s="230"/>
      <c r="H6" s="230"/>
      <c r="I6" s="230"/>
      <c r="J6" s="230"/>
      <c r="K6" s="230"/>
      <c r="L6" s="230"/>
      <c r="M6" s="230"/>
    </row>
    <row r="7" spans="3:8" ht="21">
      <c r="C7" s="79"/>
      <c r="D7" s="79"/>
      <c r="E7" s="79"/>
      <c r="F7" s="79"/>
      <c r="G7" s="79"/>
      <c r="H7" s="79"/>
    </row>
    <row r="8" spans="3:13" ht="21">
      <c r="C8" s="33">
        <v>2014</v>
      </c>
      <c r="D8" s="33" t="s">
        <v>68</v>
      </c>
      <c r="E8" s="33">
        <v>2015</v>
      </c>
      <c r="F8" s="33" t="s">
        <v>69</v>
      </c>
      <c r="G8" s="33">
        <v>2016</v>
      </c>
      <c r="H8" s="33" t="s">
        <v>362</v>
      </c>
      <c r="I8" s="33">
        <v>2017</v>
      </c>
      <c r="J8" s="33" t="s">
        <v>380</v>
      </c>
      <c r="K8" s="33">
        <v>2018</v>
      </c>
      <c r="L8" s="33" t="s">
        <v>381</v>
      </c>
      <c r="M8" s="33">
        <v>2019</v>
      </c>
    </row>
    <row r="9" spans="2:13" ht="43.5">
      <c r="B9" s="76" t="s">
        <v>143</v>
      </c>
      <c r="C9" s="83">
        <v>125260.15559068751</v>
      </c>
      <c r="D9" s="89">
        <v>60541.62019747312</v>
      </c>
      <c r="E9" s="83">
        <v>129288.32061519804</v>
      </c>
      <c r="F9" s="89">
        <v>66514.5958144493</v>
      </c>
      <c r="G9" s="83">
        <v>139860.21481842303</v>
      </c>
      <c r="H9" s="83">
        <v>70656.71925923222</v>
      </c>
      <c r="I9" s="89">
        <v>147371.86435401512</v>
      </c>
      <c r="J9" s="89">
        <v>76513.09980825442</v>
      </c>
      <c r="K9" s="89">
        <v>156493.872</v>
      </c>
      <c r="L9" s="89">
        <v>78086.18101005997</v>
      </c>
      <c r="M9" s="89">
        <v>160375.52103050996</v>
      </c>
    </row>
    <row r="10" spans="2:13" ht="21.75">
      <c r="B10" s="73" t="s">
        <v>120</v>
      </c>
      <c r="C10" s="83">
        <v>112508.62417047056</v>
      </c>
      <c r="D10" s="84">
        <v>55944.01053825975</v>
      </c>
      <c r="E10" s="83">
        <v>117682.67668303956</v>
      </c>
      <c r="F10" s="84">
        <v>62447.37362768</v>
      </c>
      <c r="G10" s="83">
        <v>128642.38993958</v>
      </c>
      <c r="H10" s="94">
        <v>67185.55126390999</v>
      </c>
      <c r="I10" s="89">
        <v>138350.48532068002</v>
      </c>
      <c r="J10" s="84">
        <v>72877.38714731</v>
      </c>
      <c r="K10" s="89">
        <v>145379.915</v>
      </c>
      <c r="L10" s="84">
        <v>74528.203</v>
      </c>
      <c r="M10" s="89">
        <v>148566.60116731</v>
      </c>
    </row>
    <row r="11" spans="2:13" ht="21.75">
      <c r="B11" s="73" t="s">
        <v>121</v>
      </c>
      <c r="C11" s="83">
        <v>11829.957420216952</v>
      </c>
      <c r="D11" s="84">
        <v>4086.858748203389</v>
      </c>
      <c r="E11" s="83">
        <v>10302.095765508482</v>
      </c>
      <c r="F11" s="84">
        <v>3598.8026715593223</v>
      </c>
      <c r="G11" s="83">
        <v>10011.734826483053</v>
      </c>
      <c r="H11" s="94">
        <v>2825.538003932208</v>
      </c>
      <c r="I11" s="89">
        <v>7183.911949694926</v>
      </c>
      <c r="J11" s="84">
        <v>2927.694013864409</v>
      </c>
      <c r="K11" s="89">
        <v>9023.429</v>
      </c>
      <c r="L11" s="84">
        <v>2746.910153809972</v>
      </c>
      <c r="M11" s="89">
        <v>8754.144863199961</v>
      </c>
    </row>
    <row r="12" spans="2:13" ht="21.75">
      <c r="B12" s="73" t="s">
        <v>122</v>
      </c>
      <c r="C12" s="83">
        <v>921.5740000000001</v>
      </c>
      <c r="D12" s="85">
        <v>510.7509110099999</v>
      </c>
      <c r="E12" s="83">
        <v>1303.54816665</v>
      </c>
      <c r="F12" s="84">
        <v>468.41951521</v>
      </c>
      <c r="G12" s="83">
        <v>1206.0900523599998</v>
      </c>
      <c r="H12" s="94">
        <v>645.62999139</v>
      </c>
      <c r="I12" s="89">
        <v>1837.46708364016</v>
      </c>
      <c r="J12" s="84">
        <v>708.0186470799999</v>
      </c>
      <c r="K12" s="89">
        <v>2090.528</v>
      </c>
      <c r="L12" s="84">
        <v>811.06785625</v>
      </c>
      <c r="M12" s="89">
        <v>3054.775</v>
      </c>
    </row>
    <row r="13" spans="2:13" ht="21">
      <c r="B13" s="80"/>
      <c r="C13" s="79"/>
      <c r="D13" s="79"/>
      <c r="E13" s="79"/>
      <c r="F13" s="79"/>
      <c r="G13" s="90"/>
      <c r="H13" s="90"/>
      <c r="I13" s="90"/>
      <c r="J13" s="90"/>
      <c r="K13" s="90"/>
      <c r="L13" s="90"/>
      <c r="M13" s="79"/>
    </row>
    <row r="14" spans="2:13" ht="21">
      <c r="B14" s="80"/>
      <c r="C14" s="33">
        <v>2014</v>
      </c>
      <c r="D14" s="33" t="s">
        <v>68</v>
      </c>
      <c r="E14" s="33">
        <v>2015</v>
      </c>
      <c r="F14" s="33" t="s">
        <v>69</v>
      </c>
      <c r="G14" s="33">
        <v>2016</v>
      </c>
      <c r="H14" s="33" t="s">
        <v>362</v>
      </c>
      <c r="I14" s="33">
        <v>2017</v>
      </c>
      <c r="J14" s="33" t="s">
        <v>380</v>
      </c>
      <c r="K14" s="33">
        <v>2018</v>
      </c>
      <c r="L14" s="33" t="s">
        <v>381</v>
      </c>
      <c r="M14" s="33">
        <v>2019</v>
      </c>
    </row>
    <row r="15" spans="2:13" ht="21.75">
      <c r="B15" s="76" t="s">
        <v>144</v>
      </c>
      <c r="C15" s="83">
        <v>108710.87033834001</v>
      </c>
      <c r="D15" s="89">
        <v>53028.51057176</v>
      </c>
      <c r="E15" s="83">
        <v>113648.17206974901</v>
      </c>
      <c r="F15" s="89">
        <v>59980.625620729996</v>
      </c>
      <c r="G15" s="83">
        <v>123999.50326641025</v>
      </c>
      <c r="H15" s="83">
        <v>65595.90310261722</v>
      </c>
      <c r="I15" s="89">
        <v>136880.04597844003</v>
      </c>
      <c r="J15" s="89">
        <v>67383.30175249</v>
      </c>
      <c r="K15" s="89">
        <v>139574.71520028</v>
      </c>
      <c r="L15" s="89">
        <v>68067.29036709</v>
      </c>
      <c r="M15" s="89">
        <v>139860.59756609003</v>
      </c>
    </row>
    <row r="16" spans="2:13" ht="21.75">
      <c r="B16" s="73" t="s">
        <v>334</v>
      </c>
      <c r="C16" s="83">
        <v>107373.5169</v>
      </c>
      <c r="D16" s="84">
        <v>52416.01677069</v>
      </c>
      <c r="E16" s="83">
        <v>111833.58061041903</v>
      </c>
      <c r="F16" s="84">
        <v>59375.153713080006</v>
      </c>
      <c r="G16" s="83">
        <v>122733.69002403023</v>
      </c>
      <c r="H16" s="94">
        <v>65008.598032657224</v>
      </c>
      <c r="I16" s="89">
        <v>135396.91535659003</v>
      </c>
      <c r="J16" s="85">
        <v>66705.69495781</v>
      </c>
      <c r="K16" s="89">
        <v>138018.87331264</v>
      </c>
      <c r="L16" s="85">
        <v>67277.18419942001</v>
      </c>
      <c r="M16" s="89">
        <v>137935.14979885</v>
      </c>
    </row>
    <row r="17" spans="2:13" ht="21.75">
      <c r="B17" s="73" t="s">
        <v>335</v>
      </c>
      <c r="C17" s="83">
        <v>947.8039</v>
      </c>
      <c r="D17" s="84">
        <v>430.13591034999996</v>
      </c>
      <c r="E17" s="83">
        <v>1199.4329676599998</v>
      </c>
      <c r="F17" s="84">
        <v>411.76806053999996</v>
      </c>
      <c r="G17" s="83">
        <v>800.66080504</v>
      </c>
      <c r="H17" s="94">
        <v>392.42888904000006</v>
      </c>
      <c r="I17" s="89">
        <v>800.7645537400003</v>
      </c>
      <c r="J17" s="85">
        <v>359.68987538000005</v>
      </c>
      <c r="K17" s="89">
        <v>830.7353734700001</v>
      </c>
      <c r="L17" s="85">
        <v>392.03124097000006</v>
      </c>
      <c r="M17" s="89">
        <v>895.56585668</v>
      </c>
    </row>
    <row r="18" spans="2:13" ht="21.75">
      <c r="B18" s="73" t="s">
        <v>336</v>
      </c>
      <c r="C18" s="83">
        <v>389.54953834</v>
      </c>
      <c r="D18" s="84">
        <v>182.35789072000003</v>
      </c>
      <c r="E18" s="83">
        <v>615.1584916700001</v>
      </c>
      <c r="F18" s="84">
        <v>193.70384710999997</v>
      </c>
      <c r="G18" s="83">
        <v>465.15243733999995</v>
      </c>
      <c r="H18" s="94">
        <v>194.87618092</v>
      </c>
      <c r="I18" s="89">
        <v>682.36606811</v>
      </c>
      <c r="J18" s="85">
        <v>317.9169193</v>
      </c>
      <c r="K18" s="89">
        <v>725.10651417</v>
      </c>
      <c r="L18" s="85">
        <v>398.07492669999993</v>
      </c>
      <c r="M18" s="89">
        <v>1029.88191056</v>
      </c>
    </row>
    <row r="19" spans="2:13" ht="21.75">
      <c r="B19" s="76" t="s">
        <v>124</v>
      </c>
      <c r="C19" s="83">
        <v>78854.93547875</v>
      </c>
      <c r="D19" s="83">
        <v>38463.01386162</v>
      </c>
      <c r="E19" s="83">
        <v>81895.29004647</v>
      </c>
      <c r="F19" s="83">
        <v>45205.847526779995</v>
      </c>
      <c r="G19" s="83">
        <v>92957.73755458</v>
      </c>
      <c r="H19" s="83">
        <v>50126.60322767</v>
      </c>
      <c r="I19" s="83">
        <v>104307.52202517999</v>
      </c>
      <c r="J19" s="83">
        <v>51528.29932141</v>
      </c>
      <c r="K19" s="83">
        <v>105185.08742884</v>
      </c>
      <c r="L19" s="83">
        <v>53127.33152580001</v>
      </c>
      <c r="M19" s="83">
        <v>106336.40629516999</v>
      </c>
    </row>
    <row r="20" spans="2:13" ht="21.75">
      <c r="B20" s="73" t="s">
        <v>125</v>
      </c>
      <c r="C20" s="83">
        <v>11575.41958</v>
      </c>
      <c r="D20" s="87">
        <v>5142.51904</v>
      </c>
      <c r="E20" s="83">
        <v>13170.89883</v>
      </c>
      <c r="F20" s="87">
        <v>6915.36539635</v>
      </c>
      <c r="G20" s="83">
        <v>15300.928</v>
      </c>
      <c r="H20" s="94">
        <v>7503.19126672</v>
      </c>
      <c r="I20" s="83">
        <v>17219.12998505</v>
      </c>
      <c r="J20" s="87">
        <v>8377.01206301</v>
      </c>
      <c r="K20" s="83">
        <v>18274.594272820003</v>
      </c>
      <c r="L20" s="87">
        <v>9508.63535171</v>
      </c>
      <c r="M20" s="83">
        <v>18676.062090389998</v>
      </c>
    </row>
    <row r="21" spans="2:13" ht="21.75">
      <c r="B21" s="73" t="s">
        <v>126</v>
      </c>
      <c r="C21" s="83">
        <v>14610.6910595</v>
      </c>
      <c r="D21" s="87">
        <v>7080.74609524</v>
      </c>
      <c r="E21" s="83">
        <v>14833.645695390001</v>
      </c>
      <c r="F21" s="87">
        <v>7943.181476229999</v>
      </c>
      <c r="G21" s="83">
        <v>16445.33726296</v>
      </c>
      <c r="H21" s="94">
        <v>8648.378768150002</v>
      </c>
      <c r="I21" s="83">
        <v>18645.85922174</v>
      </c>
      <c r="J21" s="87">
        <v>9975.33467297</v>
      </c>
      <c r="K21" s="83">
        <v>20256.32552622</v>
      </c>
      <c r="L21" s="87">
        <v>10153.94798153</v>
      </c>
      <c r="M21" s="83">
        <v>20500.469944009998</v>
      </c>
    </row>
    <row r="22" spans="2:13" ht="43.5">
      <c r="B22" s="73" t="s">
        <v>127</v>
      </c>
      <c r="C22" s="83">
        <v>30966.413109949997</v>
      </c>
      <c r="D22" s="87">
        <v>14206.55312331</v>
      </c>
      <c r="E22" s="83">
        <v>30084.63725101</v>
      </c>
      <c r="F22" s="87">
        <v>18081.668756559997</v>
      </c>
      <c r="G22" s="83">
        <v>36906.74229162</v>
      </c>
      <c r="H22" s="94">
        <v>21754.828506750004</v>
      </c>
      <c r="I22" s="83">
        <v>44329.401105900004</v>
      </c>
      <c r="J22" s="87">
        <v>21401.657711850003</v>
      </c>
      <c r="K22" s="83">
        <v>43026.051672710004</v>
      </c>
      <c r="L22" s="87">
        <v>21265.075090780003</v>
      </c>
      <c r="M22" s="83">
        <v>42754.293948520004</v>
      </c>
    </row>
    <row r="23" spans="2:13" ht="21.75">
      <c r="B23" s="73" t="s">
        <v>128</v>
      </c>
      <c r="C23" s="83">
        <v>21702.411729299998</v>
      </c>
      <c r="D23" s="87">
        <v>12033.19560307</v>
      </c>
      <c r="E23" s="83">
        <v>23806.10827007</v>
      </c>
      <c r="F23" s="87">
        <v>12265.631897640003</v>
      </c>
      <c r="G23" s="83">
        <v>24304.73</v>
      </c>
      <c r="H23" s="94">
        <v>12220.204686050001</v>
      </c>
      <c r="I23" s="83">
        <v>24113.13171249</v>
      </c>
      <c r="J23" s="87">
        <v>11774.29487358</v>
      </c>
      <c r="K23" s="83">
        <v>23628.115957089998</v>
      </c>
      <c r="L23" s="87">
        <v>12199.673101780001</v>
      </c>
      <c r="M23" s="83">
        <v>24405.58031225</v>
      </c>
    </row>
    <row r="24" spans="2:13" ht="21.75">
      <c r="B24" s="76" t="s">
        <v>129</v>
      </c>
      <c r="C24" s="83">
        <v>29855.93485959001</v>
      </c>
      <c r="D24" s="83">
        <v>14565.496710140003</v>
      </c>
      <c r="E24" s="83">
        <v>31752.882023279002</v>
      </c>
      <c r="F24" s="83">
        <v>14774.77809395</v>
      </c>
      <c r="G24" s="83">
        <v>31041.765711830245</v>
      </c>
      <c r="H24" s="83">
        <v>15469.299874947217</v>
      </c>
      <c r="I24" s="83">
        <v>32572.52395326004</v>
      </c>
      <c r="J24" s="83">
        <v>15855.002431080007</v>
      </c>
      <c r="K24" s="83">
        <v>34389.62777144002</v>
      </c>
      <c r="L24" s="83">
        <v>14939.95884128999</v>
      </c>
      <c r="M24" s="83">
        <v>33524.19127092004</v>
      </c>
    </row>
    <row r="25" spans="2:13" ht="43.5">
      <c r="B25" s="73" t="s">
        <v>130</v>
      </c>
      <c r="C25" s="83">
        <v>15377.224176666668</v>
      </c>
      <c r="D25" s="87">
        <v>8571.73579715</v>
      </c>
      <c r="E25" s="83">
        <v>16794.647492619006</v>
      </c>
      <c r="F25" s="87">
        <v>8439.372473090001</v>
      </c>
      <c r="G25" s="83">
        <v>16700.405212160244</v>
      </c>
      <c r="H25" s="94">
        <v>8585.855142730008</v>
      </c>
      <c r="I25" s="83">
        <v>17493.23373557001</v>
      </c>
      <c r="J25" s="87">
        <v>8312.913081499999</v>
      </c>
      <c r="K25" s="83">
        <v>18253.571858220002</v>
      </c>
      <c r="L25" s="87">
        <v>8630.426600179995</v>
      </c>
      <c r="M25" s="83">
        <v>18831.060506569993</v>
      </c>
    </row>
    <row r="26" spans="2:13" ht="21.75">
      <c r="B26" s="73" t="s">
        <v>131</v>
      </c>
      <c r="C26" s="83">
        <v>1328.879811920002</v>
      </c>
      <c r="D26" s="87">
        <v>551.6764387800005</v>
      </c>
      <c r="E26" s="83">
        <v>1373.2209449899997</v>
      </c>
      <c r="F26" s="87">
        <v>721.792829189999</v>
      </c>
      <c r="G26" s="83">
        <v>1700.2536123100017</v>
      </c>
      <c r="H26" s="94">
        <v>811.3758913599997</v>
      </c>
      <c r="I26" s="83">
        <v>1785.2715924128033</v>
      </c>
      <c r="J26" s="87">
        <v>786.7872753100004</v>
      </c>
      <c r="K26" s="83">
        <v>1785.938006230004</v>
      </c>
      <c r="L26" s="87">
        <v>876.7019396499992</v>
      </c>
      <c r="M26" s="83">
        <v>2014.384632389996</v>
      </c>
    </row>
    <row r="27" spans="2:13" ht="21.75">
      <c r="B27" s="73" t="s">
        <v>132</v>
      </c>
      <c r="C27" s="83">
        <v>3939.8935311100036</v>
      </c>
      <c r="D27" s="87">
        <v>1168.8347518399992</v>
      </c>
      <c r="E27" s="83">
        <v>3860.0586049199924</v>
      </c>
      <c r="F27" s="87">
        <v>1225.9979751200005</v>
      </c>
      <c r="G27" s="83">
        <v>3623.7344198899864</v>
      </c>
      <c r="H27" s="94">
        <v>1477.5526390499956</v>
      </c>
      <c r="I27" s="83">
        <v>3934.0794872300103</v>
      </c>
      <c r="J27" s="87">
        <v>1959.9259531199968</v>
      </c>
      <c r="K27" s="83">
        <v>4583.194588380016</v>
      </c>
      <c r="L27" s="87">
        <v>1817.5547116199994</v>
      </c>
      <c r="M27" s="83">
        <v>4914.751051930003</v>
      </c>
    </row>
    <row r="28" spans="2:13" ht="21.75">
      <c r="B28" s="73" t="s">
        <v>116</v>
      </c>
      <c r="C28" s="83">
        <v>1591.7659454999998</v>
      </c>
      <c r="D28" s="87">
        <v>1046.25646814</v>
      </c>
      <c r="E28" s="83">
        <v>2056.10590253</v>
      </c>
      <c r="F28" s="87">
        <v>1238.7293260000001</v>
      </c>
      <c r="G28" s="83">
        <v>2426.7373500000003</v>
      </c>
      <c r="H28" s="94">
        <v>1418.48042712</v>
      </c>
      <c r="I28" s="83">
        <v>2756.7102730000006</v>
      </c>
      <c r="J28" s="87">
        <v>1547.5425838600001</v>
      </c>
      <c r="K28" s="83">
        <v>2984.9078200000004</v>
      </c>
      <c r="L28" s="87">
        <v>453.64552</v>
      </c>
      <c r="M28" s="83">
        <v>867.4742289999999</v>
      </c>
    </row>
    <row r="29" spans="2:13" ht="21.75">
      <c r="B29" s="73" t="s">
        <v>123</v>
      </c>
      <c r="C29" s="83">
        <v>7618.1713943933355</v>
      </c>
      <c r="D29" s="88">
        <v>3226.993254230003</v>
      </c>
      <c r="E29" s="83">
        <v>7668.849078220002</v>
      </c>
      <c r="F29" s="88">
        <v>3148.8854905499998</v>
      </c>
      <c r="G29" s="83">
        <v>6590.635117470013</v>
      </c>
      <c r="H29" s="94">
        <v>3176.035774687214</v>
      </c>
      <c r="I29" s="95">
        <v>6603.228865047215</v>
      </c>
      <c r="J29" s="88">
        <v>3247.833537290011</v>
      </c>
      <c r="K29" s="95">
        <v>6782.015498609995</v>
      </c>
      <c r="L29" s="88">
        <v>3161.6300698399955</v>
      </c>
      <c r="M29" s="95">
        <v>6896.520851030051</v>
      </c>
    </row>
    <row r="30" spans="2:13" ht="21">
      <c r="B30" s="80"/>
      <c r="C30" s="91"/>
      <c r="D30" s="91"/>
      <c r="E30" s="91"/>
      <c r="F30" s="91"/>
      <c r="G30" s="91"/>
      <c r="H30" s="91"/>
      <c r="I30" s="91"/>
      <c r="J30" s="91"/>
      <c r="K30" s="91"/>
      <c r="L30" s="91"/>
      <c r="M30" s="91"/>
    </row>
    <row r="31" spans="2:13" ht="21">
      <c r="B31" s="80"/>
      <c r="C31" s="33">
        <v>2014</v>
      </c>
      <c r="D31" s="33" t="s">
        <v>68</v>
      </c>
      <c r="E31" s="33">
        <v>2015</v>
      </c>
      <c r="F31" s="33" t="s">
        <v>69</v>
      </c>
      <c r="G31" s="33">
        <v>2016</v>
      </c>
      <c r="H31" s="33" t="s">
        <v>362</v>
      </c>
      <c r="I31" s="33">
        <v>2017</v>
      </c>
      <c r="J31" s="33" t="s">
        <v>380</v>
      </c>
      <c r="K31" s="33">
        <v>2018</v>
      </c>
      <c r="L31" s="33" t="s">
        <v>381</v>
      </c>
      <c r="M31" s="33">
        <v>2019</v>
      </c>
    </row>
    <row r="32" spans="2:13" ht="21.75">
      <c r="B32" s="73" t="s">
        <v>145</v>
      </c>
      <c r="C32" s="83">
        <v>16549.28525234751</v>
      </c>
      <c r="D32" s="87">
        <v>7513.1096257131285</v>
      </c>
      <c r="E32" s="83">
        <v>15640.148545449023</v>
      </c>
      <c r="F32" s="87">
        <v>6533.970193719319</v>
      </c>
      <c r="G32" s="83">
        <v>15860.711552012806</v>
      </c>
      <c r="H32" s="94">
        <v>5060.816156614994</v>
      </c>
      <c r="I32" s="83">
        <v>10491.818375575074</v>
      </c>
      <c r="J32" s="87">
        <v>9129.798</v>
      </c>
      <c r="K32" s="83">
        <v>16919.15679971999</v>
      </c>
      <c r="L32" s="87">
        <v>10018.89064296997</v>
      </c>
      <c r="M32" s="83">
        <v>20514.923464419957</v>
      </c>
    </row>
    <row r="33" spans="2:13" ht="21.75">
      <c r="B33" s="73" t="s">
        <v>436</v>
      </c>
      <c r="C33" s="83">
        <v>0</v>
      </c>
      <c r="D33" s="87">
        <v>0</v>
      </c>
      <c r="E33" s="83">
        <v>0</v>
      </c>
      <c r="F33" s="87">
        <v>-201.75323999999998</v>
      </c>
      <c r="G33" s="83">
        <v>-414.08148</v>
      </c>
      <c r="H33" s="94">
        <v>-202.94914318999997</v>
      </c>
      <c r="I33" s="83">
        <v>-437.33765334</v>
      </c>
      <c r="J33" s="87">
        <v>-23.705</v>
      </c>
      <c r="K33" s="83">
        <v>-77.63072998999999</v>
      </c>
      <c r="L33" s="87">
        <v>-32.36490241</v>
      </c>
      <c r="M33" s="83">
        <v>-463.2504591399999</v>
      </c>
    </row>
    <row r="34" spans="2:13" ht="21.75">
      <c r="B34" s="73" t="s">
        <v>146</v>
      </c>
      <c r="C34" s="83">
        <v>16549.28525234751</v>
      </c>
      <c r="D34" s="87">
        <v>7513.1096257131285</v>
      </c>
      <c r="E34" s="83">
        <v>15640.148545449023</v>
      </c>
      <c r="F34" s="87">
        <v>6332.216953719318</v>
      </c>
      <c r="G34" s="83">
        <v>15446.630072012806</v>
      </c>
      <c r="H34" s="94">
        <v>4857.867013424993</v>
      </c>
      <c r="I34" s="83">
        <v>10054.480722235074</v>
      </c>
      <c r="J34" s="87">
        <v>9106.093</v>
      </c>
      <c r="K34" s="83">
        <v>16841.52606972999</v>
      </c>
      <c r="L34" s="87">
        <v>9986.525740559971</v>
      </c>
      <c r="M34" s="83">
        <v>20051.673005279958</v>
      </c>
    </row>
    <row r="35" spans="2:13" ht="21.75">
      <c r="B35" s="73" t="s">
        <v>147</v>
      </c>
      <c r="C35" s="83">
        <v>550.008685</v>
      </c>
      <c r="D35" s="87">
        <v>615.9607076099999</v>
      </c>
      <c r="E35" s="83">
        <v>933.44880774</v>
      </c>
      <c r="F35" s="87">
        <v>141.50305306</v>
      </c>
      <c r="G35" s="83">
        <v>328.70290658</v>
      </c>
      <c r="H35" s="94">
        <v>55.809101000000005</v>
      </c>
      <c r="I35" s="83">
        <v>116.66336714000002</v>
      </c>
      <c r="J35" s="87">
        <v>63.268</v>
      </c>
      <c r="K35" s="83">
        <v>197.01898599999998</v>
      </c>
      <c r="L35" s="87">
        <v>172.84911691</v>
      </c>
      <c r="M35" s="83">
        <v>299.41327312000004</v>
      </c>
    </row>
    <row r="36" spans="2:13" ht="21.75">
      <c r="B36" s="73" t="s">
        <v>148</v>
      </c>
      <c r="C36" s="83">
        <v>-3456.956748</v>
      </c>
      <c r="D36" s="87">
        <v>-2325.855</v>
      </c>
      <c r="E36" s="83">
        <v>-4786.786121</v>
      </c>
      <c r="F36" s="87">
        <v>-2827.828345</v>
      </c>
      <c r="G36" s="83">
        <v>-5707.784941</v>
      </c>
      <c r="H36" s="94">
        <v>-2833.8821740000003</v>
      </c>
      <c r="I36" s="83">
        <v>-5388.61434</v>
      </c>
      <c r="J36" s="87">
        <v>-2778.575</v>
      </c>
      <c r="K36" s="83">
        <v>-5293.846140000001</v>
      </c>
      <c r="L36" s="87">
        <v>-2819.0789299999997</v>
      </c>
      <c r="M36" s="83">
        <v>-5118.023216</v>
      </c>
    </row>
    <row r="37" spans="2:13" ht="43.5">
      <c r="B37" s="73" t="s">
        <v>149</v>
      </c>
      <c r="C37" s="83">
        <v>2.709</v>
      </c>
      <c r="D37" s="87">
        <v>0</v>
      </c>
      <c r="E37" s="83">
        <v>1.85075</v>
      </c>
      <c r="F37" s="87">
        <v>0</v>
      </c>
      <c r="G37" s="83">
        <v>0</v>
      </c>
      <c r="H37" s="94">
        <v>0</v>
      </c>
      <c r="I37" s="83">
        <v>0</v>
      </c>
      <c r="J37" s="87">
        <v>0</v>
      </c>
      <c r="K37" s="83">
        <v>31.508</v>
      </c>
      <c r="L37" s="87">
        <v>20</v>
      </c>
      <c r="M37" s="83">
        <v>20</v>
      </c>
    </row>
    <row r="38" spans="2:13" ht="21.75">
      <c r="B38" s="73" t="s">
        <v>150</v>
      </c>
      <c r="C38" s="83">
        <v>9402.588977034236</v>
      </c>
      <c r="D38" s="87">
        <v>2101.8154726028815</v>
      </c>
      <c r="E38" s="83">
        <v>7258.179710654916</v>
      </c>
      <c r="F38" s="87">
        <v>1898.7391784827118</v>
      </c>
      <c r="G38" s="83">
        <v>7201.978562964406</v>
      </c>
      <c r="H38" s="94">
        <v>4254.782566673221</v>
      </c>
      <c r="I38" s="83">
        <v>10422.742595407628</v>
      </c>
      <c r="J38" s="87">
        <v>3340.408</v>
      </c>
      <c r="K38" s="83">
        <v>7994.32171211</v>
      </c>
      <c r="L38" s="87">
        <v>3354.3163718</v>
      </c>
      <c r="M38" s="83">
        <v>8118.108579950001</v>
      </c>
    </row>
    <row r="39" spans="2:13" ht="21.75">
      <c r="B39" s="73" t="s">
        <v>151</v>
      </c>
      <c r="C39" s="83">
        <v>-11148.20807387</v>
      </c>
      <c r="D39" s="87">
        <v>-2966.07579146</v>
      </c>
      <c r="E39" s="83">
        <v>-5685.956374036667</v>
      </c>
      <c r="F39" s="87">
        <v>-3464.2206208459997</v>
      </c>
      <c r="G39" s="83">
        <v>-10051.058139805999</v>
      </c>
      <c r="H39" s="94">
        <v>-3877.875544940001</v>
      </c>
      <c r="I39" s="83">
        <v>-12613.10228882499</v>
      </c>
      <c r="J39" s="87">
        <v>-4752.869</v>
      </c>
      <c r="K39" s="83">
        <v>-10785.848617480002</v>
      </c>
      <c r="L39" s="87">
        <v>-3425.89654718</v>
      </c>
      <c r="M39" s="83">
        <v>-12398.63783767</v>
      </c>
    </row>
    <row r="40" spans="2:13" ht="43.5">
      <c r="B40" s="73" t="s">
        <v>152</v>
      </c>
      <c r="C40" s="83">
        <v>11899.427092511745</v>
      </c>
      <c r="D40" s="87">
        <v>4938.95501446601</v>
      </c>
      <c r="E40" s="83">
        <v>13360.88531880727</v>
      </c>
      <c r="F40" s="87">
        <v>2080.41021941603</v>
      </c>
      <c r="G40" s="83">
        <v>7218.468460751214</v>
      </c>
      <c r="H40" s="94">
        <v>2456.7009621582138</v>
      </c>
      <c r="I40" s="83">
        <v>2592.170055957712</v>
      </c>
      <c r="J40" s="87">
        <v>4978.325</v>
      </c>
      <c r="K40" s="83">
        <v>8984.680010359983</v>
      </c>
      <c r="L40" s="87">
        <v>7288.715752089971</v>
      </c>
      <c r="M40" s="83">
        <v>10972.533804679959</v>
      </c>
    </row>
    <row r="41" spans="2:13" ht="21.75">
      <c r="B41" s="73" t="s">
        <v>153</v>
      </c>
      <c r="C41" s="83">
        <v>-3691.042</v>
      </c>
      <c r="D41" s="87">
        <v>-1729.7066579640966</v>
      </c>
      <c r="E41" s="83">
        <v>-4114.34161607783</v>
      </c>
      <c r="F41" s="87">
        <v>-1338.818</v>
      </c>
      <c r="G41" s="83">
        <v>-1139.003</v>
      </c>
      <c r="H41" s="94">
        <v>-1447.989</v>
      </c>
      <c r="I41" s="83">
        <v>-1373.939</v>
      </c>
      <c r="J41" s="87">
        <v>-1942.416</v>
      </c>
      <c r="K41" s="83">
        <v>-4941.9671797339715</v>
      </c>
      <c r="L41" s="87">
        <v>-2233.3355</v>
      </c>
      <c r="M41" s="83">
        <v>-4365.3187429479585</v>
      </c>
    </row>
    <row r="42" spans="2:13" ht="21.75">
      <c r="B42" s="73" t="s">
        <v>154</v>
      </c>
      <c r="C42" s="83">
        <v>8208.385092511746</v>
      </c>
      <c r="D42" s="87">
        <v>3209.248356501914</v>
      </c>
      <c r="E42" s="83">
        <v>9246.543702729441</v>
      </c>
      <c r="F42" s="87">
        <v>741.5922194160299</v>
      </c>
      <c r="G42" s="83">
        <v>6079.465460751213</v>
      </c>
      <c r="H42" s="94">
        <v>1008.7119621582139</v>
      </c>
      <c r="I42" s="83">
        <v>1218.2310559577122</v>
      </c>
      <c r="J42" s="87">
        <v>3035.909</v>
      </c>
      <c r="K42" s="83">
        <v>4042.712830626013</v>
      </c>
      <c r="L42" s="87">
        <v>5055.380252089971</v>
      </c>
      <c r="M42" s="83">
        <v>6607.215061731999</v>
      </c>
    </row>
    <row r="43" spans="3:13" ht="21">
      <c r="C43" s="92"/>
      <c r="D43" s="92"/>
      <c r="E43" s="92"/>
      <c r="F43" s="92"/>
      <c r="G43" s="92"/>
      <c r="H43" s="92"/>
      <c r="I43" s="92"/>
      <c r="J43" s="92"/>
      <c r="K43" s="92"/>
      <c r="L43" s="92"/>
      <c r="M43" s="92"/>
    </row>
    <row r="44" spans="3:13" ht="21">
      <c r="C44" s="33">
        <v>2014</v>
      </c>
      <c r="D44" s="33" t="s">
        <v>68</v>
      </c>
      <c r="E44" s="33">
        <v>2015</v>
      </c>
      <c r="F44" s="33" t="s">
        <v>69</v>
      </c>
      <c r="G44" s="33">
        <v>2016</v>
      </c>
      <c r="H44" s="33" t="s">
        <v>362</v>
      </c>
      <c r="I44" s="33">
        <v>2017</v>
      </c>
      <c r="J44" s="33" t="s">
        <v>380</v>
      </c>
      <c r="K44" s="33">
        <v>2018</v>
      </c>
      <c r="L44" s="33" t="s">
        <v>381</v>
      </c>
      <c r="M44" s="33">
        <v>2019</v>
      </c>
    </row>
    <row r="45" spans="2:13" ht="21.75">
      <c r="B45" s="86" t="s">
        <v>347</v>
      </c>
      <c r="C45" s="83">
        <v>37058.79703096509</v>
      </c>
      <c r="D45" s="87">
        <v>19298.005617536008</v>
      </c>
      <c r="E45" s="83">
        <v>41953.779709877264</v>
      </c>
      <c r="F45" s="87">
        <v>17173.870462056035</v>
      </c>
      <c r="G45" s="83">
        <v>37230.983871371216</v>
      </c>
      <c r="H45" s="94">
        <v>17510.788222208215</v>
      </c>
      <c r="I45" s="83">
        <v>32093.916108447713</v>
      </c>
      <c r="J45" s="87">
        <v>19531.19487358</v>
      </c>
      <c r="K45" s="83">
        <v>37906.64210744998</v>
      </c>
      <c r="L45" s="87">
        <v>22307.46778386997</v>
      </c>
      <c r="M45" s="83">
        <v>40496.13733292995</v>
      </c>
    </row>
    <row r="46" spans="2:13" ht="21.75">
      <c r="B46" s="73" t="s">
        <v>133</v>
      </c>
      <c r="C46" s="83">
        <v>8208.385092511746</v>
      </c>
      <c r="D46" s="87">
        <v>3209.248356501914</v>
      </c>
      <c r="E46" s="83">
        <v>9246.543702729441</v>
      </c>
      <c r="F46" s="87">
        <v>741.5922194160299</v>
      </c>
      <c r="G46" s="83">
        <v>6079.465460751213</v>
      </c>
      <c r="H46" s="94">
        <v>1008.7119621582139</v>
      </c>
      <c r="I46" s="83">
        <v>1218.2310559577122</v>
      </c>
      <c r="J46" s="87">
        <v>3035.909</v>
      </c>
      <c r="K46" s="83">
        <v>4042.712830626013</v>
      </c>
      <c r="L46" s="87">
        <v>5055.380252089971</v>
      </c>
      <c r="M46" s="83">
        <v>6607.215061731999</v>
      </c>
    </row>
    <row r="47" spans="2:13" ht="21.75">
      <c r="B47" s="73" t="s">
        <v>128</v>
      </c>
      <c r="C47" s="83">
        <v>21702.411729299998</v>
      </c>
      <c r="D47" s="87">
        <v>12033.19560307</v>
      </c>
      <c r="E47" s="83">
        <v>23806.10827007</v>
      </c>
      <c r="F47" s="87">
        <v>12265.631897640003</v>
      </c>
      <c r="G47" s="83">
        <v>24304.73</v>
      </c>
      <c r="H47" s="94">
        <v>12220.204686050001</v>
      </c>
      <c r="I47" s="83">
        <v>24113.13171249</v>
      </c>
      <c r="J47" s="87">
        <v>11774.29487358</v>
      </c>
      <c r="K47" s="83">
        <v>23628.115957089998</v>
      </c>
      <c r="L47" s="87">
        <v>12199.673101780001</v>
      </c>
      <c r="M47" s="83">
        <v>24405.58031225</v>
      </c>
    </row>
    <row r="48" spans="2:13" ht="21.75">
      <c r="B48" s="73" t="s">
        <v>348</v>
      </c>
      <c r="C48" s="83">
        <v>3691.042</v>
      </c>
      <c r="D48" s="87">
        <v>1729.7066579640966</v>
      </c>
      <c r="E48" s="83">
        <v>4114.34161607783</v>
      </c>
      <c r="F48" s="87">
        <v>1338.818</v>
      </c>
      <c r="G48" s="83">
        <v>1139.003</v>
      </c>
      <c r="H48" s="94">
        <v>1447.989</v>
      </c>
      <c r="I48" s="83">
        <v>1373.939</v>
      </c>
      <c r="J48" s="87">
        <v>1942.416</v>
      </c>
      <c r="K48" s="83">
        <v>4941.9671797339715</v>
      </c>
      <c r="L48" s="87">
        <v>2233.3355</v>
      </c>
      <c r="M48" s="83">
        <v>4365.3187429479585</v>
      </c>
    </row>
    <row r="49" spans="2:13" ht="21.75">
      <c r="B49" s="73" t="s">
        <v>349</v>
      </c>
      <c r="C49" s="83">
        <v>3456.956748</v>
      </c>
      <c r="D49" s="87">
        <v>2325.855</v>
      </c>
      <c r="E49" s="83">
        <v>4786.786121</v>
      </c>
      <c r="F49" s="87">
        <v>2827.828345</v>
      </c>
      <c r="G49" s="83">
        <v>5707.784941</v>
      </c>
      <c r="H49" s="94">
        <v>2833.8821740000003</v>
      </c>
      <c r="I49" s="83">
        <v>5388.61434</v>
      </c>
      <c r="J49" s="87">
        <v>2778.575</v>
      </c>
      <c r="K49" s="83">
        <v>5293.846140000001</v>
      </c>
      <c r="L49" s="87">
        <v>2819.0789299999997</v>
      </c>
      <c r="M49" s="83">
        <v>5118.023216</v>
      </c>
    </row>
    <row r="50" ht="21">
      <c r="B50" s="93"/>
    </row>
    <row r="51" spans="3:13" ht="21">
      <c r="C51" s="79"/>
      <c r="D51" s="79"/>
      <c r="E51" s="79"/>
      <c r="F51" s="79"/>
      <c r="G51" s="79"/>
      <c r="H51" s="79"/>
      <c r="I51" s="79"/>
      <c r="J51" s="51"/>
      <c r="K51" s="51" t="s">
        <v>134</v>
      </c>
      <c r="L51" s="51"/>
      <c r="M51" s="51"/>
    </row>
    <row r="52" spans="3:13" ht="21">
      <c r="C52" s="79"/>
      <c r="D52" s="79"/>
      <c r="E52" s="79"/>
      <c r="F52" s="79"/>
      <c r="G52" s="79"/>
      <c r="H52" s="79"/>
      <c r="I52" s="79"/>
      <c r="J52" s="96"/>
      <c r="K52" s="96"/>
      <c r="L52" s="96"/>
      <c r="M52" s="96"/>
    </row>
    <row r="53" spans="3:13" ht="21">
      <c r="C53" s="79"/>
      <c r="D53" s="79"/>
      <c r="E53" s="79"/>
      <c r="F53" s="79"/>
      <c r="G53" s="79"/>
      <c r="H53" s="79"/>
      <c r="I53" s="79"/>
      <c r="J53" s="51"/>
      <c r="K53" s="51" t="s">
        <v>64</v>
      </c>
      <c r="L53" s="51"/>
      <c r="M53" s="51"/>
    </row>
  </sheetData>
  <sheetProtection/>
  <mergeCells count="2">
    <mergeCell ref="B6:M6"/>
    <mergeCell ref="C1:M2"/>
  </mergeCells>
  <hyperlinks>
    <hyperlink ref="K53:M53" location="Содержание!A1" display="Вернуться к содержанию"/>
    <hyperlink ref="K51" location="'1. Передача и распределение ээ'!A1" display="Вернуться в меню &quot;Переда и распределение электроэнергии"/>
    <hyperlink ref="K51:M51" location="'3. Финансовые результаты'!A1" display="Вернуться в меню &quot;Финансовые результаты&quot;"/>
  </hyperlinks>
  <printOptions/>
  <pageMargins left="0.7" right="0.7" top="0.75" bottom="0.75" header="0.3" footer="0.3"/>
  <pageSetup orientation="portrait" paperSize="3"/>
  <drawing r:id="rId1"/>
</worksheet>
</file>

<file path=xl/worksheets/sheet13.xml><?xml version="1.0" encoding="utf-8"?>
<worksheet xmlns="http://schemas.openxmlformats.org/spreadsheetml/2006/main" xmlns:r="http://schemas.openxmlformats.org/officeDocument/2006/relationships">
  <dimension ref="A1:Q31"/>
  <sheetViews>
    <sheetView zoomScalePageLayoutView="0" workbookViewId="0" topLeftCell="A1">
      <selection activeCell="K27" sqref="K27"/>
    </sheetView>
  </sheetViews>
  <sheetFormatPr defaultColWidth="9.140625" defaultRowHeight="15"/>
  <cols>
    <col min="1" max="1" width="9.140625" style="10" customWidth="1"/>
    <col min="2" max="2" width="54.7109375" style="10" customWidth="1"/>
    <col min="3" max="13" width="10.7109375" style="10" customWidth="1"/>
    <col min="14" max="16384" width="9.140625" style="10" customWidth="1"/>
  </cols>
  <sheetData>
    <row r="1" spans="2:12" ht="15">
      <c r="B1" s="233" t="s">
        <v>445</v>
      </c>
      <c r="C1" s="233"/>
      <c r="D1" s="233"/>
      <c r="E1" s="233"/>
      <c r="F1" s="233"/>
      <c r="G1" s="233"/>
      <c r="H1" s="233"/>
      <c r="I1" s="233"/>
      <c r="J1" s="233"/>
      <c r="K1" s="233"/>
      <c r="L1" s="233"/>
    </row>
    <row r="2" spans="2:12" ht="25.5" customHeight="1">
      <c r="B2" s="233"/>
      <c r="C2" s="233"/>
      <c r="D2" s="233"/>
      <c r="E2" s="233"/>
      <c r="F2" s="233"/>
      <c r="G2" s="233"/>
      <c r="H2" s="233"/>
      <c r="I2" s="233"/>
      <c r="J2" s="233"/>
      <c r="K2" s="233"/>
      <c r="L2" s="233"/>
    </row>
    <row r="3" ht="15"/>
    <row r="4" ht="15"/>
    <row r="6" spans="1:13" ht="21">
      <c r="A6" s="10"/>
      <c r="B6" s="230" t="s">
        <v>138</v>
      </c>
      <c r="C6" s="230"/>
      <c r="D6" s="230"/>
      <c r="E6" s="230"/>
      <c r="F6" s="230"/>
      <c r="G6" s="230"/>
      <c r="H6" s="230"/>
      <c r="I6" s="230"/>
      <c r="J6" s="230"/>
      <c r="K6" s="230"/>
      <c r="L6" s="230"/>
      <c r="M6" s="230"/>
    </row>
    <row r="7" spans="3:6" ht="15">
      <c r="C7" s="15"/>
      <c r="D7" s="15"/>
      <c r="E7" s="15"/>
      <c r="F7" s="15"/>
    </row>
    <row r="8" spans="1:13" ht="21">
      <c r="A8" s="10"/>
      <c r="B8" s="1" t="s">
        <v>139</v>
      </c>
      <c r="C8" s="33">
        <v>2014</v>
      </c>
      <c r="D8" s="33" t="s">
        <v>68</v>
      </c>
      <c r="E8" s="33">
        <v>2015</v>
      </c>
      <c r="F8" s="33" t="s">
        <v>69</v>
      </c>
      <c r="G8" s="33">
        <v>2016</v>
      </c>
      <c r="H8" s="33" t="s">
        <v>362</v>
      </c>
      <c r="I8" s="33">
        <v>2017</v>
      </c>
      <c r="J8" s="33" t="s">
        <v>380</v>
      </c>
      <c r="K8" s="33">
        <v>2018</v>
      </c>
      <c r="L8" s="33" t="s">
        <v>381</v>
      </c>
      <c r="M8" s="33">
        <v>2019</v>
      </c>
    </row>
    <row r="9" spans="1:17" ht="21.75">
      <c r="A9" s="10"/>
      <c r="B9" s="99" t="s">
        <v>322</v>
      </c>
      <c r="C9" s="74">
        <v>128018</v>
      </c>
      <c r="D9" s="75">
        <v>61526.776</v>
      </c>
      <c r="E9" s="74">
        <v>132356</v>
      </c>
      <c r="F9" s="75">
        <v>67218.401</v>
      </c>
      <c r="G9" s="74">
        <v>143353.717</v>
      </c>
      <c r="H9" s="75">
        <v>72395</v>
      </c>
      <c r="I9" s="74">
        <v>150494</v>
      </c>
      <c r="J9" s="75">
        <v>77550</v>
      </c>
      <c r="K9" s="74">
        <v>159485</v>
      </c>
      <c r="L9" s="75">
        <v>78506</v>
      </c>
      <c r="M9" s="74">
        <v>161463</v>
      </c>
      <c r="N9" s="11"/>
      <c r="O9" s="11"/>
      <c r="P9" s="11"/>
      <c r="Q9" s="11"/>
    </row>
    <row r="10" spans="1:17" ht="21.75">
      <c r="A10" s="10"/>
      <c r="B10" s="99" t="s">
        <v>323</v>
      </c>
      <c r="C10" s="74">
        <v>-119827</v>
      </c>
      <c r="D10" s="75">
        <v>53179.482</v>
      </c>
      <c r="E10" s="74">
        <v>-111486</v>
      </c>
      <c r="F10" s="75">
        <v>62487.827</v>
      </c>
      <c r="G10" s="74">
        <v>-131567.097</v>
      </c>
      <c r="H10" s="75">
        <v>-67632</v>
      </c>
      <c r="I10" s="74">
        <v>-150511</v>
      </c>
      <c r="J10" s="75">
        <f>-69983-2298</f>
        <v>-72281</v>
      </c>
      <c r="K10" s="74">
        <v>-149197</v>
      </c>
      <c r="L10" s="75">
        <f>-69974-423</f>
        <v>-70397</v>
      </c>
      <c r="M10" s="74">
        <f>-147471-2583</f>
        <v>-150054</v>
      </c>
      <c r="N10" s="11"/>
      <c r="O10" s="11"/>
      <c r="P10" s="11"/>
      <c r="Q10" s="11"/>
    </row>
    <row r="11" spans="1:17" ht="21.75">
      <c r="A11" s="10"/>
      <c r="B11" s="99" t="s">
        <v>324</v>
      </c>
      <c r="C11" s="74">
        <v>6208</v>
      </c>
      <c r="D11" s="75">
        <v>1028.184</v>
      </c>
      <c r="E11" s="74">
        <v>3029</v>
      </c>
      <c r="F11" s="75">
        <v>930.294</v>
      </c>
      <c r="G11" s="74">
        <v>4500.108</v>
      </c>
      <c r="H11" s="75">
        <v>2622</v>
      </c>
      <c r="I11" s="74">
        <v>8249</v>
      </c>
      <c r="J11" s="75">
        <v>3146</v>
      </c>
      <c r="K11" s="74">
        <v>6494</v>
      </c>
      <c r="L11" s="75">
        <v>2429</v>
      </c>
      <c r="M11" s="74">
        <v>5384</v>
      </c>
      <c r="N11" s="11"/>
      <c r="O11" s="11"/>
      <c r="P11" s="11"/>
      <c r="Q11" s="11"/>
    </row>
    <row r="12" spans="1:17" ht="21.75">
      <c r="A12" s="10"/>
      <c r="B12" s="100" t="s">
        <v>315</v>
      </c>
      <c r="C12" s="74">
        <v>14399</v>
      </c>
      <c r="D12" s="74">
        <v>9375.487</v>
      </c>
      <c r="E12" s="74">
        <v>23898</v>
      </c>
      <c r="F12" s="74">
        <v>5669.868</v>
      </c>
      <c r="G12" s="74">
        <v>16286.728</v>
      </c>
      <c r="H12" s="74">
        <v>7385</v>
      </c>
      <c r="I12" s="74">
        <f>SUM(I9:I11)</f>
        <v>8232</v>
      </c>
      <c r="J12" s="74">
        <f>SUM(J9:J11)</f>
        <v>8415</v>
      </c>
      <c r="K12" s="74">
        <f>SUM(K9:K11)</f>
        <v>16782</v>
      </c>
      <c r="L12" s="74">
        <f>SUM(L9:L11)</f>
        <v>10538</v>
      </c>
      <c r="M12" s="74">
        <f>SUM(M9:M11)</f>
        <v>16793</v>
      </c>
      <c r="N12" s="11"/>
      <c r="O12" s="11"/>
      <c r="P12" s="11"/>
      <c r="Q12" s="11"/>
    </row>
    <row r="13" spans="1:17" ht="21.75">
      <c r="A13" s="10"/>
      <c r="B13" s="99" t="s">
        <v>140</v>
      </c>
      <c r="C13" s="74">
        <v>567</v>
      </c>
      <c r="D13" s="75">
        <v>632.365</v>
      </c>
      <c r="E13" s="74">
        <v>975</v>
      </c>
      <c r="F13" s="75">
        <v>137.352</v>
      </c>
      <c r="G13" s="74">
        <v>188.217</v>
      </c>
      <c r="H13" s="75">
        <v>76</v>
      </c>
      <c r="I13" s="74">
        <v>140</v>
      </c>
      <c r="J13" s="75">
        <v>71</v>
      </c>
      <c r="K13" s="74">
        <v>213</v>
      </c>
      <c r="L13" s="75">
        <v>180</v>
      </c>
      <c r="M13" s="74">
        <v>447</v>
      </c>
      <c r="N13" s="11"/>
      <c r="O13" s="11"/>
      <c r="P13" s="11"/>
      <c r="Q13" s="11"/>
    </row>
    <row r="14" spans="1:17" ht="21.75">
      <c r="A14" s="10"/>
      <c r="B14" s="99" t="s">
        <v>141</v>
      </c>
      <c r="C14" s="74">
        <v>-3560</v>
      </c>
      <c r="D14" s="75">
        <v>-2570.473</v>
      </c>
      <c r="E14" s="74">
        <v>-5232</v>
      </c>
      <c r="F14" s="75">
        <v>-3081.261</v>
      </c>
      <c r="G14" s="74">
        <v>-6204.993</v>
      </c>
      <c r="H14" s="75">
        <v>-3075</v>
      </c>
      <c r="I14" s="74">
        <v>-5803</v>
      </c>
      <c r="J14" s="75">
        <v>-2923</v>
      </c>
      <c r="K14" s="74">
        <v>-5750</v>
      </c>
      <c r="L14" s="75">
        <v>-3051</v>
      </c>
      <c r="M14" s="74">
        <v>-5535</v>
      </c>
      <c r="N14" s="11"/>
      <c r="O14" s="11"/>
      <c r="P14" s="11"/>
      <c r="Q14" s="11"/>
    </row>
    <row r="15" spans="1:17" ht="21.75">
      <c r="A15" s="10"/>
      <c r="B15" s="100" t="s">
        <v>325</v>
      </c>
      <c r="C15" s="74">
        <v>11406</v>
      </c>
      <c r="D15" s="74">
        <v>7437.37</v>
      </c>
      <c r="E15" s="74">
        <v>19640</v>
      </c>
      <c r="F15" s="74">
        <v>2725.959</v>
      </c>
      <c r="G15" s="74">
        <v>10269.952</v>
      </c>
      <c r="H15" s="74">
        <v>4404</v>
      </c>
      <c r="I15" s="74">
        <v>2570</v>
      </c>
      <c r="J15" s="74">
        <f>SUM(J12:J14)</f>
        <v>5563</v>
      </c>
      <c r="K15" s="74">
        <f>SUM(K12:K14)</f>
        <v>11245</v>
      </c>
      <c r="L15" s="74">
        <f>SUM(L12:L14)</f>
        <v>7667</v>
      </c>
      <c r="M15" s="74">
        <f>SUM(M12:M14)</f>
        <v>11705</v>
      </c>
      <c r="N15" s="11"/>
      <c r="O15" s="11"/>
      <c r="P15" s="11"/>
      <c r="Q15" s="11"/>
    </row>
    <row r="16" spans="1:17" ht="21.75">
      <c r="A16" s="10"/>
      <c r="B16" s="99" t="s">
        <v>326</v>
      </c>
      <c r="C16" s="74">
        <v>-3327</v>
      </c>
      <c r="D16" s="75">
        <v>-1853.448</v>
      </c>
      <c r="E16" s="74">
        <v>-7010</v>
      </c>
      <c r="F16" s="75">
        <v>-856.978</v>
      </c>
      <c r="G16" s="74">
        <v>-875.261</v>
      </c>
      <c r="H16" s="75">
        <v>-1539</v>
      </c>
      <c r="I16" s="74">
        <v>-613</v>
      </c>
      <c r="J16" s="75">
        <v>-1902</v>
      </c>
      <c r="K16" s="74">
        <v>-4658</v>
      </c>
      <c r="L16" s="75">
        <v>-1781</v>
      </c>
      <c r="M16" s="74">
        <v>-3598</v>
      </c>
      <c r="N16" s="11"/>
      <c r="O16" s="11"/>
      <c r="P16" s="11"/>
      <c r="Q16" s="11"/>
    </row>
    <row r="17" spans="1:17" ht="21.75">
      <c r="A17" s="10"/>
      <c r="B17" s="100" t="s">
        <v>327</v>
      </c>
      <c r="C17" s="74">
        <v>8078</v>
      </c>
      <c r="D17" s="74">
        <v>5583.922</v>
      </c>
      <c r="E17" s="74">
        <v>12631</v>
      </c>
      <c r="F17" s="74">
        <v>1868.981</v>
      </c>
      <c r="G17" s="74">
        <v>9394.691</v>
      </c>
      <c r="H17" s="74">
        <v>2865</v>
      </c>
      <c r="I17" s="74">
        <f>SUM(I15:I16)</f>
        <v>1957</v>
      </c>
      <c r="J17" s="74">
        <f>SUM(J15:J16)</f>
        <v>3661</v>
      </c>
      <c r="K17" s="74">
        <f>SUM(K15:K16)</f>
        <v>6587</v>
      </c>
      <c r="L17" s="74">
        <f>SUM(L15:L16)</f>
        <v>5886</v>
      </c>
      <c r="M17" s="74">
        <f>SUM(M15:M16)</f>
        <v>8107</v>
      </c>
      <c r="N17" s="11"/>
      <c r="O17" s="11"/>
      <c r="P17" s="11"/>
      <c r="Q17" s="11"/>
    </row>
    <row r="18" spans="1:17" ht="43.5">
      <c r="A18" s="10"/>
      <c r="B18" s="99" t="s">
        <v>328</v>
      </c>
      <c r="C18" s="74">
        <v>-350</v>
      </c>
      <c r="D18" s="75">
        <v>-102.892</v>
      </c>
      <c r="E18" s="74">
        <v>-310</v>
      </c>
      <c r="F18" s="75">
        <v>-462.261</v>
      </c>
      <c r="G18" s="74">
        <v>311.989</v>
      </c>
      <c r="H18" s="75">
        <v>-57</v>
      </c>
      <c r="I18" s="74">
        <v>-713</v>
      </c>
      <c r="J18" s="75">
        <v>69</v>
      </c>
      <c r="K18" s="74">
        <v>206</v>
      </c>
      <c r="L18" s="75">
        <v>-266</v>
      </c>
      <c r="M18" s="74">
        <v>-817</v>
      </c>
      <c r="N18" s="11"/>
      <c r="O18" s="11"/>
      <c r="P18" s="11"/>
      <c r="Q18" s="11"/>
    </row>
    <row r="19" spans="1:17" ht="66">
      <c r="A19" s="10"/>
      <c r="B19" s="99" t="s">
        <v>329</v>
      </c>
      <c r="C19" s="74">
        <v>-70</v>
      </c>
      <c r="D19" s="75">
        <v>20.578</v>
      </c>
      <c r="E19" s="74">
        <v>62</v>
      </c>
      <c r="F19" s="75">
        <v>92.452</v>
      </c>
      <c r="G19" s="74">
        <v>-56.66080078971</v>
      </c>
      <c r="H19" s="75">
        <v>10</v>
      </c>
      <c r="I19" s="74">
        <v>130</v>
      </c>
      <c r="J19" s="75">
        <v>-13</v>
      </c>
      <c r="K19" s="74">
        <v>-38</v>
      </c>
      <c r="L19" s="75">
        <v>48</v>
      </c>
      <c r="M19" s="74">
        <v>148</v>
      </c>
      <c r="N19" s="98"/>
      <c r="O19" s="98"/>
      <c r="P19" s="98"/>
      <c r="Q19" s="98"/>
    </row>
    <row r="20" spans="1:17" ht="43.5">
      <c r="A20" s="10"/>
      <c r="B20" s="100" t="s">
        <v>330</v>
      </c>
      <c r="C20" s="74"/>
      <c r="D20" s="74">
        <v>-82.314</v>
      </c>
      <c r="E20" s="74"/>
      <c r="F20" s="74">
        <v>-369.809</v>
      </c>
      <c r="G20" s="74">
        <v>255.32819921029</v>
      </c>
      <c r="H20" s="74">
        <v>-47</v>
      </c>
      <c r="I20" s="74">
        <v>-583</v>
      </c>
      <c r="J20" s="74">
        <v>56</v>
      </c>
      <c r="K20" s="74">
        <v>169</v>
      </c>
      <c r="L20" s="74">
        <v>-218</v>
      </c>
      <c r="M20" s="74">
        <v>-669</v>
      </c>
      <c r="N20" s="8"/>
      <c r="O20" s="8"/>
      <c r="P20" s="8"/>
      <c r="Q20" s="8"/>
    </row>
    <row r="21" spans="1:17" ht="21.75">
      <c r="A21" s="10"/>
      <c r="B21" s="103" t="s">
        <v>331</v>
      </c>
      <c r="C21" s="104">
        <v>8358</v>
      </c>
      <c r="D21" s="104">
        <v>5501.608</v>
      </c>
      <c r="E21" s="104">
        <v>12382</v>
      </c>
      <c r="F21" s="104">
        <v>1499.172</v>
      </c>
      <c r="G21" s="104">
        <v>9650.01919921029</v>
      </c>
      <c r="H21" s="104">
        <v>2818</v>
      </c>
      <c r="I21" s="104">
        <f>I20+I17</f>
        <v>1374</v>
      </c>
      <c r="J21" s="104">
        <v>3717</v>
      </c>
      <c r="K21" s="104">
        <v>6755</v>
      </c>
      <c r="L21" s="104">
        <v>5668</v>
      </c>
      <c r="M21" s="104">
        <v>7438</v>
      </c>
      <c r="N21" s="8"/>
      <c r="O21" s="8"/>
      <c r="P21" s="8"/>
      <c r="Q21" s="8"/>
    </row>
    <row r="22" spans="2:17" ht="21">
      <c r="B22" s="107"/>
      <c r="C22" s="108"/>
      <c r="D22" s="108"/>
      <c r="E22" s="108"/>
      <c r="F22" s="108"/>
      <c r="G22" s="108"/>
      <c r="H22" s="108"/>
      <c r="I22" s="108"/>
      <c r="J22" s="108"/>
      <c r="K22" s="108"/>
      <c r="L22" s="108"/>
      <c r="M22" s="109"/>
      <c r="N22" s="11"/>
      <c r="O22" s="11"/>
      <c r="P22" s="11"/>
      <c r="Q22" s="11"/>
    </row>
    <row r="23" spans="1:17" ht="21.75">
      <c r="A23" s="10"/>
      <c r="B23" s="105" t="s">
        <v>332</v>
      </c>
      <c r="C23" s="106">
        <v>34992</v>
      </c>
      <c r="D23" s="106">
        <v>19823</v>
      </c>
      <c r="E23" s="106">
        <v>44668</v>
      </c>
      <c r="F23" s="106">
        <v>16119</v>
      </c>
      <c r="G23" s="106">
        <v>37850.22</v>
      </c>
      <c r="H23" s="106">
        <v>18455</v>
      </c>
      <c r="I23" s="106">
        <v>38356.57</v>
      </c>
      <c r="J23" s="106">
        <v>18777.625</v>
      </c>
      <c r="K23" s="106">
        <v>43485.147</v>
      </c>
      <c r="L23" s="106">
        <v>21772.818</v>
      </c>
      <c r="M23" s="106">
        <v>39522.767</v>
      </c>
      <c r="N23" s="11"/>
      <c r="O23" s="11"/>
      <c r="P23" s="11"/>
      <c r="Q23" s="11"/>
    </row>
    <row r="24" spans="1:17" ht="43.5">
      <c r="A24" s="10"/>
      <c r="B24" s="100" t="s">
        <v>333</v>
      </c>
      <c r="C24" s="101">
        <v>0.1646</v>
      </c>
      <c r="D24" s="101">
        <v>0.1149</v>
      </c>
      <c r="E24" s="101">
        <v>0.2571</v>
      </c>
      <c r="F24" s="101">
        <v>0.0384</v>
      </c>
      <c r="G24" s="101">
        <v>0.19288137920792864</v>
      </c>
      <c r="H24" s="101">
        <v>0.0588</v>
      </c>
      <c r="I24" s="101">
        <v>0.0402</v>
      </c>
      <c r="J24" s="101">
        <v>0.0752</v>
      </c>
      <c r="K24" s="101">
        <v>0.1352</v>
      </c>
      <c r="L24" s="101">
        <v>0.1208</v>
      </c>
      <c r="M24" s="101">
        <v>0.1664</v>
      </c>
      <c r="N24" s="11"/>
      <c r="O24" s="11"/>
      <c r="P24" s="11"/>
      <c r="Q24" s="11"/>
    </row>
    <row r="25" spans="2:17" ht="21">
      <c r="B25" s="7"/>
      <c r="C25" s="78"/>
      <c r="D25" s="78"/>
      <c r="E25" s="78"/>
      <c r="F25" s="78"/>
      <c r="G25" s="11"/>
      <c r="H25" s="11"/>
      <c r="I25" s="11"/>
      <c r="J25" s="11"/>
      <c r="K25" s="11"/>
      <c r="L25" s="11"/>
      <c r="M25" s="11"/>
      <c r="N25" s="11"/>
      <c r="O25" s="11"/>
      <c r="P25" s="11"/>
      <c r="Q25" s="11"/>
    </row>
    <row r="26" spans="2:17" ht="21">
      <c r="B26" s="11"/>
      <c r="C26" s="11"/>
      <c r="D26" s="11"/>
      <c r="E26" s="11"/>
      <c r="F26" s="11"/>
      <c r="G26" s="11"/>
      <c r="H26" s="8"/>
      <c r="I26" s="8"/>
      <c r="J26" s="8"/>
      <c r="K26" s="8"/>
      <c r="L26" s="8"/>
      <c r="M26" s="8"/>
      <c r="N26" s="8"/>
      <c r="O26" s="11"/>
      <c r="P26" s="11"/>
      <c r="Q26" s="11"/>
    </row>
    <row r="27" spans="2:17" ht="21">
      <c r="B27" s="80"/>
      <c r="C27" s="80"/>
      <c r="D27" s="80"/>
      <c r="E27" s="80"/>
      <c r="F27" s="80"/>
      <c r="G27" s="11"/>
      <c r="H27" s="98"/>
      <c r="I27" s="98"/>
      <c r="J27" s="51"/>
      <c r="K27" s="51" t="s">
        <v>134</v>
      </c>
      <c r="L27" s="51"/>
      <c r="M27" s="51"/>
      <c r="N27" s="51"/>
      <c r="O27" s="51"/>
      <c r="P27" s="51"/>
      <c r="Q27" s="51"/>
    </row>
    <row r="28" spans="2:17" ht="21">
      <c r="B28" s="80"/>
      <c r="C28" s="80"/>
      <c r="D28" s="80"/>
      <c r="E28" s="80"/>
      <c r="F28" s="80"/>
      <c r="G28" s="11"/>
      <c r="H28" s="8"/>
      <c r="I28" s="8"/>
      <c r="J28" s="8"/>
      <c r="K28" s="8"/>
      <c r="L28" s="8"/>
      <c r="M28" s="8"/>
      <c r="N28" s="8"/>
      <c r="O28" s="8"/>
      <c r="P28" s="8"/>
      <c r="Q28" s="8"/>
    </row>
    <row r="29" spans="2:17" ht="21">
      <c r="B29" s="80"/>
      <c r="C29" s="80"/>
      <c r="D29" s="80"/>
      <c r="E29" s="80"/>
      <c r="F29" s="80"/>
      <c r="G29" s="11"/>
      <c r="H29" s="102"/>
      <c r="I29" s="102"/>
      <c r="J29" s="51"/>
      <c r="K29" s="51" t="s">
        <v>64</v>
      </c>
      <c r="L29" s="51"/>
      <c r="M29" s="51"/>
      <c r="N29" s="51"/>
      <c r="O29" s="51"/>
      <c r="P29" s="51"/>
      <c r="Q29" s="51"/>
    </row>
    <row r="30" spans="2:17" ht="21">
      <c r="B30" s="11"/>
      <c r="C30" s="11"/>
      <c r="D30" s="11"/>
      <c r="E30" s="11"/>
      <c r="F30" s="11"/>
      <c r="G30" s="11"/>
      <c r="H30" s="11"/>
      <c r="I30" s="11"/>
      <c r="J30" s="11"/>
      <c r="K30" s="11"/>
      <c r="L30" s="11"/>
      <c r="M30" s="11"/>
      <c r="N30" s="11"/>
      <c r="O30" s="11"/>
      <c r="P30" s="11"/>
      <c r="Q30" s="11"/>
    </row>
    <row r="31" spans="2:17" ht="21">
      <c r="B31" s="11"/>
      <c r="C31" s="11"/>
      <c r="D31" s="11"/>
      <c r="E31" s="11"/>
      <c r="F31" s="11"/>
      <c r="G31" s="11"/>
      <c r="H31" s="11"/>
      <c r="I31" s="11"/>
      <c r="J31" s="11"/>
      <c r="K31" s="11"/>
      <c r="L31" s="11"/>
      <c r="M31" s="11"/>
      <c r="N31" s="11"/>
      <c r="O31" s="11"/>
      <c r="P31" s="11"/>
      <c r="Q31" s="11"/>
    </row>
  </sheetData>
  <sheetProtection/>
  <mergeCells count="3">
    <mergeCell ref="B1:L2"/>
    <mergeCell ref="B6:I6"/>
    <mergeCell ref="J6:M6"/>
  </mergeCells>
  <hyperlinks>
    <hyperlink ref="K29:M29" location="Содержание!A1" display="Вернуться к содержанию"/>
    <hyperlink ref="K27" location="'1. Передача и распределение ээ'!A1" display="Вернуться в меню &quot;Переда и распределение электроэнергии"/>
    <hyperlink ref="K27:Q27" location="'3. Финансовые результаты'!A1" display="Вернуться в меню &quot;Финансовые результаты&quot;"/>
  </hyperlinks>
  <printOptions/>
  <pageMargins left="0.7" right="0.7" top="0.75" bottom="0.75" header="0.3" footer="0.3"/>
  <pageSetup orientation="portrait" paperSize="3"/>
  <drawing r:id="rId1"/>
</worksheet>
</file>

<file path=xl/worksheets/sheet14.xml><?xml version="1.0" encoding="utf-8"?>
<worksheet xmlns="http://schemas.openxmlformats.org/spreadsheetml/2006/main" xmlns:r="http://schemas.openxmlformats.org/officeDocument/2006/relationships">
  <dimension ref="A1:DD42"/>
  <sheetViews>
    <sheetView zoomScalePageLayoutView="0" workbookViewId="0" topLeftCell="A1">
      <selection activeCell="A1" sqref="A1"/>
    </sheetView>
  </sheetViews>
  <sheetFormatPr defaultColWidth="9.140625" defaultRowHeight="15"/>
  <cols>
    <col min="1" max="1" width="9.140625" style="11" customWidth="1"/>
    <col min="2" max="2" width="37.421875" style="11" customWidth="1"/>
    <col min="3" max="3" width="9.7109375" style="11" bestFit="1" customWidth="1"/>
    <col min="4" max="4" width="12.421875" style="11" bestFit="1" customWidth="1"/>
    <col min="5" max="5" width="9.7109375" style="11" bestFit="1" customWidth="1"/>
    <col min="6" max="6" width="15.421875" style="11" bestFit="1" customWidth="1"/>
    <col min="7" max="7" width="9.7109375" style="11" bestFit="1" customWidth="1"/>
    <col min="8" max="8" width="15.140625" style="11" bestFit="1" customWidth="1"/>
    <col min="9" max="9" width="9.7109375" style="11" bestFit="1" customWidth="1"/>
    <col min="10" max="10" width="15.140625" style="11" bestFit="1" customWidth="1"/>
    <col min="11" max="11" width="9.7109375" style="11" bestFit="1" customWidth="1"/>
    <col min="12" max="12" width="15.28125" style="11" bestFit="1" customWidth="1"/>
    <col min="13" max="13" width="9.7109375" style="11" bestFit="1" customWidth="1"/>
    <col min="14" max="16384" width="9.140625" style="11" customWidth="1"/>
  </cols>
  <sheetData>
    <row r="1" spans="3:13" ht="15" customHeight="1">
      <c r="C1" s="220" t="s">
        <v>446</v>
      </c>
      <c r="D1" s="220"/>
      <c r="E1" s="220"/>
      <c r="F1" s="220"/>
      <c r="G1" s="220"/>
      <c r="H1" s="220"/>
      <c r="I1" s="220"/>
      <c r="J1" s="220"/>
      <c r="K1" s="220"/>
      <c r="L1" s="220"/>
      <c r="M1" s="220"/>
    </row>
    <row r="2" spans="3:13" ht="25.5" customHeight="1">
      <c r="C2" s="220"/>
      <c r="D2" s="220"/>
      <c r="E2" s="220"/>
      <c r="F2" s="220"/>
      <c r="G2" s="220"/>
      <c r="H2" s="220"/>
      <c r="I2" s="220"/>
      <c r="J2" s="220"/>
      <c r="K2" s="220"/>
      <c r="L2" s="220"/>
      <c r="M2" s="220"/>
    </row>
    <row r="3" ht="15" customHeight="1"/>
    <row r="4" ht="18"/>
    <row r="6" spans="1:108" s="58" customFormat="1" ht="21">
      <c r="A6" s="11"/>
      <c r="B6" s="230" t="s">
        <v>136</v>
      </c>
      <c r="C6" s="230"/>
      <c r="D6" s="230"/>
      <c r="E6" s="230"/>
      <c r="F6" s="230"/>
      <c r="G6" s="230"/>
      <c r="H6" s="230"/>
      <c r="I6" s="230"/>
      <c r="J6" s="230"/>
      <c r="K6" s="230"/>
      <c r="L6" s="230"/>
      <c r="M6" s="230"/>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row>
    <row r="8" spans="1:108" s="58" customFormat="1" ht="21">
      <c r="A8" s="11"/>
      <c r="B8" s="110" t="s">
        <v>139</v>
      </c>
      <c r="C8" s="33">
        <v>2014</v>
      </c>
      <c r="D8" s="33" t="s">
        <v>68</v>
      </c>
      <c r="E8" s="33">
        <v>2015</v>
      </c>
      <c r="F8" s="33" t="s">
        <v>69</v>
      </c>
      <c r="G8" s="33">
        <v>2016</v>
      </c>
      <c r="H8" s="33" t="s">
        <v>362</v>
      </c>
      <c r="I8" s="33">
        <v>2017</v>
      </c>
      <c r="J8" s="33" t="s">
        <v>380</v>
      </c>
      <c r="K8" s="33">
        <v>2018</v>
      </c>
      <c r="L8" s="33" t="s">
        <v>381</v>
      </c>
      <c r="M8" s="33">
        <v>2019</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row>
    <row r="9" spans="1:108" s="58" customFormat="1" ht="21.75">
      <c r="A9" s="11"/>
      <c r="B9" s="114" t="s">
        <v>155</v>
      </c>
      <c r="C9" s="115">
        <v>280025</v>
      </c>
      <c r="D9" s="116">
        <v>283473</v>
      </c>
      <c r="E9" s="115">
        <v>296469</v>
      </c>
      <c r="F9" s="117">
        <v>297835.635</v>
      </c>
      <c r="G9" s="115">
        <v>309973.231</v>
      </c>
      <c r="H9" s="117">
        <v>310603</v>
      </c>
      <c r="I9" s="115">
        <v>303883</v>
      </c>
      <c r="J9" s="117">
        <v>311803</v>
      </c>
      <c r="K9" s="115">
        <v>311144</v>
      </c>
      <c r="L9" s="117">
        <v>312050</v>
      </c>
      <c r="M9" s="115">
        <v>322747</v>
      </c>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row>
    <row r="10" spans="1:108" s="58" customFormat="1" ht="21.75">
      <c r="A10" s="11"/>
      <c r="B10" s="118" t="s">
        <v>156</v>
      </c>
      <c r="C10" s="115">
        <v>273668</v>
      </c>
      <c r="D10" s="119">
        <v>277516</v>
      </c>
      <c r="E10" s="115">
        <v>289912</v>
      </c>
      <c r="F10" s="120">
        <v>290987.369</v>
      </c>
      <c r="G10" s="115">
        <v>303383.007</v>
      </c>
      <c r="H10" s="120">
        <v>303661</v>
      </c>
      <c r="I10" s="115">
        <v>298856</v>
      </c>
      <c r="J10" s="120">
        <v>306486</v>
      </c>
      <c r="K10" s="115">
        <v>305233</v>
      </c>
      <c r="L10" s="120">
        <v>302158</v>
      </c>
      <c r="M10" s="115">
        <v>312917</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row>
    <row r="11" spans="1:108" s="58" customFormat="1" ht="21.75">
      <c r="A11" s="11"/>
      <c r="B11" s="118" t="s">
        <v>157</v>
      </c>
      <c r="C11" s="115">
        <v>1290</v>
      </c>
      <c r="D11" s="119">
        <v>1537</v>
      </c>
      <c r="E11" s="115">
        <v>2058</v>
      </c>
      <c r="F11" s="120">
        <v>2280.269</v>
      </c>
      <c r="G11" s="115">
        <v>2586.753</v>
      </c>
      <c r="H11" s="120">
        <v>2518</v>
      </c>
      <c r="I11" s="115">
        <v>3045</v>
      </c>
      <c r="J11" s="120">
        <v>3225</v>
      </c>
      <c r="K11" s="115">
        <v>3618</v>
      </c>
      <c r="L11" s="120">
        <v>3523</v>
      </c>
      <c r="M11" s="115">
        <v>3614</v>
      </c>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row>
    <row r="12" spans="1:108" s="58" customFormat="1" ht="21.75">
      <c r="A12" s="11"/>
      <c r="B12" s="118" t="s">
        <v>158</v>
      </c>
      <c r="C12" s="115">
        <v>5067</v>
      </c>
      <c r="D12" s="119">
        <v>4420</v>
      </c>
      <c r="E12" s="115">
        <v>4500</v>
      </c>
      <c r="F12" s="120">
        <v>4567.997</v>
      </c>
      <c r="G12" s="115">
        <v>4003.471</v>
      </c>
      <c r="H12" s="120">
        <v>4424</v>
      </c>
      <c r="I12" s="115">
        <f>I9-I10-I11</f>
        <v>1982</v>
      </c>
      <c r="J12" s="120">
        <f>J9-J10-J11</f>
        <v>2092</v>
      </c>
      <c r="K12" s="115">
        <f>K9-K10-K11</f>
        <v>2293</v>
      </c>
      <c r="L12" s="120">
        <f>L9-L10-L11</f>
        <v>6369</v>
      </c>
      <c r="M12" s="115">
        <f>M9-M10-M11</f>
        <v>6216</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row>
    <row r="13" spans="1:108" s="58" customFormat="1" ht="21.75">
      <c r="A13" s="11"/>
      <c r="B13" s="114" t="s">
        <v>159</v>
      </c>
      <c r="C13" s="115">
        <v>30558</v>
      </c>
      <c r="D13" s="115">
        <v>33714</v>
      </c>
      <c r="E13" s="115">
        <v>29149</v>
      </c>
      <c r="F13" s="121">
        <v>26131.955</v>
      </c>
      <c r="G13" s="115">
        <v>28542.417</v>
      </c>
      <c r="H13" s="121">
        <v>27957</v>
      </c>
      <c r="I13" s="115">
        <v>27347</v>
      </c>
      <c r="J13" s="121">
        <v>27492</v>
      </c>
      <c r="K13" s="115">
        <v>26957</v>
      </c>
      <c r="L13" s="121">
        <v>29104</v>
      </c>
      <c r="M13" s="115">
        <v>23964</v>
      </c>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row>
    <row r="14" spans="1:108" s="58" customFormat="1" ht="21.75">
      <c r="A14" s="11"/>
      <c r="B14" s="118" t="s">
        <v>160</v>
      </c>
      <c r="C14" s="115">
        <v>2295</v>
      </c>
      <c r="D14" s="119">
        <v>2551</v>
      </c>
      <c r="E14" s="115">
        <v>2650</v>
      </c>
      <c r="F14" s="120">
        <v>3208.626</v>
      </c>
      <c r="G14" s="115">
        <v>3042.032</v>
      </c>
      <c r="H14" s="120">
        <v>3197</v>
      </c>
      <c r="I14" s="115">
        <v>3714</v>
      </c>
      <c r="J14" s="120">
        <v>4168</v>
      </c>
      <c r="K14" s="115">
        <v>3995</v>
      </c>
      <c r="L14" s="120">
        <v>4563</v>
      </c>
      <c r="M14" s="115">
        <v>3773</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row>
    <row r="15" spans="1:108" s="58" customFormat="1" ht="21.75">
      <c r="A15" s="11"/>
      <c r="B15" s="118" t="s">
        <v>169</v>
      </c>
      <c r="C15" s="115"/>
      <c r="D15" s="122">
        <v>321</v>
      </c>
      <c r="E15" s="115">
        <v>201</v>
      </c>
      <c r="F15" s="120">
        <v>606.712</v>
      </c>
      <c r="G15" s="115">
        <v>2487.914</v>
      </c>
      <c r="H15" s="120">
        <v>3230</v>
      </c>
      <c r="I15" s="115">
        <v>2203</v>
      </c>
      <c r="J15" s="120">
        <v>1491</v>
      </c>
      <c r="K15" s="115">
        <v>291</v>
      </c>
      <c r="L15" s="120">
        <v>111</v>
      </c>
      <c r="M15" s="115">
        <v>13</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row>
    <row r="16" spans="1:108" s="58" customFormat="1" ht="43.5">
      <c r="A16" s="11"/>
      <c r="B16" s="118" t="s">
        <v>170</v>
      </c>
      <c r="C16" s="115">
        <v>23408</v>
      </c>
      <c r="D16" s="119">
        <v>23548</v>
      </c>
      <c r="E16" s="115">
        <v>25897</v>
      </c>
      <c r="F16" s="120">
        <v>22144.639</v>
      </c>
      <c r="G16" s="115">
        <v>22227.964</v>
      </c>
      <c r="H16" s="120">
        <v>19445</v>
      </c>
      <c r="I16" s="115">
        <f>I13-I14-I15-I18</f>
        <v>20708</v>
      </c>
      <c r="J16" s="120">
        <f>J13-J14-J15-J18</f>
        <v>19651</v>
      </c>
      <c r="K16" s="115">
        <f>K13-K14-K15-K18</f>
        <v>15577</v>
      </c>
      <c r="L16" s="120">
        <f>L13-L14-L15-L18</f>
        <v>17081</v>
      </c>
      <c r="M16" s="115">
        <f>M13-M14-M15-M18</f>
        <v>18187</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row>
    <row r="17" spans="1:108" s="58" customFormat="1" ht="21.75">
      <c r="A17" s="11"/>
      <c r="B17" s="118" t="s">
        <v>316</v>
      </c>
      <c r="C17" s="115">
        <v>550</v>
      </c>
      <c r="D17" s="122" t="s">
        <v>109</v>
      </c>
      <c r="E17" s="115" t="s">
        <v>109</v>
      </c>
      <c r="F17" s="120" t="s">
        <v>109</v>
      </c>
      <c r="G17" s="115" t="s">
        <v>109</v>
      </c>
      <c r="H17" s="120">
        <v>0</v>
      </c>
      <c r="I17" s="115">
        <v>0</v>
      </c>
      <c r="J17" s="120">
        <v>0</v>
      </c>
      <c r="K17" s="115" t="s">
        <v>109</v>
      </c>
      <c r="L17" s="120">
        <v>0</v>
      </c>
      <c r="M17" s="115">
        <v>0</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row>
    <row r="18" spans="1:108" s="58" customFormat="1" ht="43.5">
      <c r="A18" s="11"/>
      <c r="B18" s="118" t="s">
        <v>161</v>
      </c>
      <c r="C18" s="115">
        <v>4305</v>
      </c>
      <c r="D18" s="119">
        <v>7295</v>
      </c>
      <c r="E18" s="115">
        <v>401</v>
      </c>
      <c r="F18" s="120">
        <v>171.978</v>
      </c>
      <c r="G18" s="115">
        <v>784.507</v>
      </c>
      <c r="H18" s="120">
        <v>2085</v>
      </c>
      <c r="I18" s="115">
        <v>722</v>
      </c>
      <c r="J18" s="120">
        <v>2182</v>
      </c>
      <c r="K18" s="115">
        <v>7094</v>
      </c>
      <c r="L18" s="120">
        <v>7349</v>
      </c>
      <c r="M18" s="115">
        <v>1991</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row>
    <row r="19" spans="1:108" s="58" customFormat="1" ht="21">
      <c r="A19" s="11"/>
      <c r="B19" s="123" t="s">
        <v>162</v>
      </c>
      <c r="C19" s="115">
        <v>310583</v>
      </c>
      <c r="D19" s="115">
        <v>317187</v>
      </c>
      <c r="E19" s="115">
        <v>325618</v>
      </c>
      <c r="F19" s="121">
        <v>323968</v>
      </c>
      <c r="G19" s="115">
        <v>338515.648</v>
      </c>
      <c r="H19" s="121">
        <v>338560</v>
      </c>
      <c r="I19" s="115">
        <f>I9+I13</f>
        <v>331230</v>
      </c>
      <c r="J19" s="121">
        <f>J9+J13</f>
        <v>339295</v>
      </c>
      <c r="K19" s="115">
        <f>K9+K13</f>
        <v>338101</v>
      </c>
      <c r="L19" s="121">
        <f>L9+L13</f>
        <v>341154</v>
      </c>
      <c r="M19" s="115">
        <f>M9+M13</f>
        <v>346711</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row>
    <row r="20" spans="2:6" ht="21">
      <c r="B20" s="127"/>
      <c r="C20" s="128"/>
      <c r="D20" s="129"/>
      <c r="E20" s="128"/>
      <c r="F20" s="129"/>
    </row>
    <row r="21" spans="1:108" s="58" customFormat="1" ht="21">
      <c r="A21" s="11"/>
      <c r="B21" s="110" t="s">
        <v>139</v>
      </c>
      <c r="C21" s="33">
        <v>2014</v>
      </c>
      <c r="D21" s="33" t="s">
        <v>68</v>
      </c>
      <c r="E21" s="33">
        <v>2015</v>
      </c>
      <c r="F21" s="33" t="s">
        <v>69</v>
      </c>
      <c r="G21" s="33">
        <v>2016</v>
      </c>
      <c r="H21" s="33" t="s">
        <v>362</v>
      </c>
      <c r="I21" s="33">
        <v>2017</v>
      </c>
      <c r="J21" s="33" t="s">
        <v>380</v>
      </c>
      <c r="K21" s="33">
        <v>2018</v>
      </c>
      <c r="L21" s="33" t="s">
        <v>381</v>
      </c>
      <c r="M21" s="33">
        <v>2019</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row>
    <row r="22" spans="1:108" s="58" customFormat="1" ht="21.75">
      <c r="A22" s="11"/>
      <c r="B22" s="114" t="s">
        <v>171</v>
      </c>
      <c r="C22" s="115">
        <v>159026</v>
      </c>
      <c r="D22" s="115">
        <v>162472</v>
      </c>
      <c r="E22" s="115">
        <v>169233</v>
      </c>
      <c r="F22" s="115">
        <v>164414.567</v>
      </c>
      <c r="G22" s="115">
        <v>172565.415</v>
      </c>
      <c r="H22" s="115">
        <v>173863</v>
      </c>
      <c r="I22" s="115">
        <f>I23+I24</f>
        <v>166192</v>
      </c>
      <c r="J22" s="115">
        <f>J23+J24</f>
        <v>175000</v>
      </c>
      <c r="K22" s="115">
        <f>K23+K24</f>
        <v>171406</v>
      </c>
      <c r="L22" s="115">
        <f>L23+L24</f>
        <v>174201</v>
      </c>
      <c r="M22" s="115">
        <f>M23+M24</f>
        <v>173936</v>
      </c>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row>
    <row r="23" spans="1:108" s="58" customFormat="1" ht="21.75">
      <c r="A23" s="11"/>
      <c r="B23" s="118" t="s">
        <v>172</v>
      </c>
      <c r="C23" s="115">
        <v>24353.546</v>
      </c>
      <c r="D23" s="120">
        <v>24353.546</v>
      </c>
      <c r="E23" s="115">
        <v>24353.546</v>
      </c>
      <c r="F23" s="120">
        <v>24353.546</v>
      </c>
      <c r="G23" s="115">
        <v>24353.546</v>
      </c>
      <c r="H23" s="120">
        <v>24354</v>
      </c>
      <c r="I23" s="115">
        <v>24354</v>
      </c>
      <c r="J23" s="120">
        <v>24354</v>
      </c>
      <c r="K23" s="115">
        <v>24354</v>
      </c>
      <c r="L23" s="120">
        <v>24354</v>
      </c>
      <c r="M23" s="115">
        <v>24354</v>
      </c>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row>
    <row r="24" spans="1:108" s="58" customFormat="1" ht="21.75">
      <c r="A24" s="11"/>
      <c r="B24" s="118" t="s">
        <v>163</v>
      </c>
      <c r="C24" s="115">
        <v>134240.454</v>
      </c>
      <c r="D24" s="124">
        <v>137700.454</v>
      </c>
      <c r="E24" s="115">
        <v>144879.454</v>
      </c>
      <c r="F24" s="120">
        <v>140061.021</v>
      </c>
      <c r="G24" s="115">
        <v>148211.869</v>
      </c>
      <c r="H24" s="120">
        <v>149509</v>
      </c>
      <c r="I24" s="115">
        <v>141838</v>
      </c>
      <c r="J24" s="120">
        <v>150646</v>
      </c>
      <c r="K24" s="115">
        <v>147052</v>
      </c>
      <c r="L24" s="120">
        <v>149847</v>
      </c>
      <c r="M24" s="115">
        <v>149582</v>
      </c>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row>
    <row r="25" spans="1:108" s="58" customFormat="1" ht="21">
      <c r="A25" s="11"/>
      <c r="B25" s="125" t="s">
        <v>317</v>
      </c>
      <c r="C25" s="126">
        <v>432</v>
      </c>
      <c r="D25" s="122">
        <v>417</v>
      </c>
      <c r="E25" s="126" t="s">
        <v>109</v>
      </c>
      <c r="F25" s="122">
        <v>0</v>
      </c>
      <c r="G25" s="126">
        <v>0</v>
      </c>
      <c r="H25" s="120">
        <v>0</v>
      </c>
      <c r="I25" s="126">
        <v>0</v>
      </c>
      <c r="J25" s="120">
        <v>0</v>
      </c>
      <c r="K25" s="126">
        <v>0</v>
      </c>
      <c r="L25" s="120">
        <v>0</v>
      </c>
      <c r="M25" s="126"/>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row>
    <row r="26" spans="1:108" s="58" customFormat="1" ht="21.75">
      <c r="A26" s="11"/>
      <c r="B26" s="114" t="s">
        <v>164</v>
      </c>
      <c r="C26" s="115">
        <v>75164.66</v>
      </c>
      <c r="D26" s="115">
        <v>77227</v>
      </c>
      <c r="E26" s="115">
        <v>94592.997</v>
      </c>
      <c r="F26" s="115">
        <v>94881.999</v>
      </c>
      <c r="G26" s="115">
        <v>93896.851</v>
      </c>
      <c r="H26" s="115">
        <v>97876</v>
      </c>
      <c r="I26" s="115">
        <v>108615</v>
      </c>
      <c r="J26" s="115">
        <v>109448</v>
      </c>
      <c r="K26" s="115">
        <v>97752</v>
      </c>
      <c r="L26" s="115">
        <v>97617</v>
      </c>
      <c r="M26" s="115">
        <v>102127</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row>
    <row r="27" spans="1:108" s="58" customFormat="1" ht="21.75">
      <c r="A27" s="11"/>
      <c r="B27" s="118" t="s">
        <v>165</v>
      </c>
      <c r="C27" s="115">
        <v>52729.724</v>
      </c>
      <c r="D27" s="119">
        <v>54686</v>
      </c>
      <c r="E27" s="115">
        <v>65873.623</v>
      </c>
      <c r="F27" s="120">
        <v>65082.913</v>
      </c>
      <c r="G27" s="115">
        <v>67322.143</v>
      </c>
      <c r="H27" s="120">
        <v>70257</v>
      </c>
      <c r="I27" s="115">
        <v>83869</v>
      </c>
      <c r="J27" s="120">
        <v>81507</v>
      </c>
      <c r="K27" s="115">
        <v>68983</v>
      </c>
      <c r="L27" s="120">
        <v>69060</v>
      </c>
      <c r="M27" s="115">
        <v>71804</v>
      </c>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row>
    <row r="28" spans="1:108" s="58" customFormat="1" ht="21.75">
      <c r="A28" s="11"/>
      <c r="B28" s="118" t="s">
        <v>173</v>
      </c>
      <c r="C28" s="115">
        <v>3389.496</v>
      </c>
      <c r="D28" s="119">
        <v>3526</v>
      </c>
      <c r="E28" s="115">
        <v>3722.93</v>
      </c>
      <c r="F28" s="120">
        <v>4254.909</v>
      </c>
      <c r="G28" s="115">
        <v>3657.801</v>
      </c>
      <c r="H28" s="120">
        <v>3744</v>
      </c>
      <c r="I28" s="115">
        <v>3934</v>
      </c>
      <c r="J28" s="120">
        <v>3818</v>
      </c>
      <c r="K28" s="115">
        <v>2558</v>
      </c>
      <c r="L28" s="120">
        <v>2769</v>
      </c>
      <c r="M28" s="115">
        <v>3243</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row>
    <row r="29" spans="1:108" s="58" customFormat="1" ht="43.5">
      <c r="A29" s="11"/>
      <c r="B29" s="118" t="s">
        <v>166</v>
      </c>
      <c r="C29" s="115">
        <v>9701.911</v>
      </c>
      <c r="D29" s="119">
        <v>10296</v>
      </c>
      <c r="E29" s="115">
        <v>15532.079</v>
      </c>
      <c r="F29" s="120">
        <v>15315.69</v>
      </c>
      <c r="G29" s="115">
        <v>15990.889</v>
      </c>
      <c r="H29" s="120">
        <v>16908</v>
      </c>
      <c r="I29" s="115">
        <v>13940</v>
      </c>
      <c r="J29" s="120">
        <v>16120</v>
      </c>
      <c r="K29" s="115">
        <v>15841</v>
      </c>
      <c r="L29" s="120">
        <v>16188</v>
      </c>
      <c r="M29" s="115">
        <v>15791</v>
      </c>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row>
    <row r="30" spans="1:108" s="58" customFormat="1" ht="43.5">
      <c r="A30" s="11"/>
      <c r="B30" s="118" t="s">
        <v>174</v>
      </c>
      <c r="C30" s="115">
        <v>9343.529</v>
      </c>
      <c r="D30" s="119">
        <v>8719</v>
      </c>
      <c r="E30" s="115">
        <v>9464.365</v>
      </c>
      <c r="F30" s="120">
        <v>10228.487</v>
      </c>
      <c r="G30" s="115">
        <v>6926.018</v>
      </c>
      <c r="H30" s="120">
        <v>6967</v>
      </c>
      <c r="I30" s="115">
        <f>I26-I27-I28-I29</f>
        <v>6872</v>
      </c>
      <c r="J30" s="120">
        <f>J26-J27-J28-J29</f>
        <v>8003</v>
      </c>
      <c r="K30" s="115">
        <f>K26-K27-K28-K29</f>
        <v>10370</v>
      </c>
      <c r="L30" s="120">
        <f>L26-L27-L28-L29</f>
        <v>9600</v>
      </c>
      <c r="M30" s="115">
        <f>M26-M27-M28-M29</f>
        <v>11289</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row>
    <row r="31" spans="1:108" s="58" customFormat="1" ht="21.75">
      <c r="A31" s="11"/>
      <c r="B31" s="114" t="s">
        <v>167</v>
      </c>
      <c r="C31" s="115">
        <v>76393.058</v>
      </c>
      <c r="D31" s="115">
        <v>77488</v>
      </c>
      <c r="E31" s="115">
        <v>61792.205</v>
      </c>
      <c r="F31" s="115">
        <v>64671.022</v>
      </c>
      <c r="G31" s="115">
        <v>72053.374</v>
      </c>
      <c r="H31" s="115">
        <v>66821</v>
      </c>
      <c r="I31" s="115">
        <v>56423</v>
      </c>
      <c r="J31" s="115">
        <v>54847</v>
      </c>
      <c r="K31" s="115">
        <v>68943</v>
      </c>
      <c r="L31" s="115">
        <v>69336</v>
      </c>
      <c r="M31" s="115">
        <v>70648</v>
      </c>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row>
    <row r="32" spans="1:108" s="58" customFormat="1" ht="21.75">
      <c r="A32" s="11"/>
      <c r="B32" s="118" t="s">
        <v>165</v>
      </c>
      <c r="C32" s="115">
        <v>21554.011</v>
      </c>
      <c r="D32" s="119">
        <v>23525</v>
      </c>
      <c r="E32" s="115">
        <v>8147.51</v>
      </c>
      <c r="F32" s="120">
        <v>13186.853</v>
      </c>
      <c r="G32" s="115">
        <v>16892.363</v>
      </c>
      <c r="H32" s="120">
        <v>16308</v>
      </c>
      <c r="I32" s="115">
        <v>2791</v>
      </c>
      <c r="J32" s="120">
        <v>14126</v>
      </c>
      <c r="K32" s="115">
        <v>22922</v>
      </c>
      <c r="L32" s="120">
        <v>26200</v>
      </c>
      <c r="M32" s="115">
        <v>21264</v>
      </c>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row>
    <row r="33" spans="1:108" s="58" customFormat="1" ht="21.75">
      <c r="A33" s="11"/>
      <c r="B33" s="118" t="s">
        <v>175</v>
      </c>
      <c r="C33" s="115">
        <v>883.845</v>
      </c>
      <c r="D33" s="119">
        <v>1755</v>
      </c>
      <c r="E33" s="115">
        <v>7.558</v>
      </c>
      <c r="F33" s="120">
        <v>0</v>
      </c>
      <c r="G33" s="115">
        <v>0</v>
      </c>
      <c r="H33" s="120">
        <v>4</v>
      </c>
      <c r="I33" s="115">
        <v>38</v>
      </c>
      <c r="J33" s="120">
        <v>0</v>
      </c>
      <c r="K33" s="115">
        <v>0</v>
      </c>
      <c r="L33" s="120">
        <v>0</v>
      </c>
      <c r="M33" s="115">
        <v>127</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row>
    <row r="34" spans="1:108" s="58" customFormat="1" ht="21.75">
      <c r="A34" s="11"/>
      <c r="B34" s="118" t="s">
        <v>176</v>
      </c>
      <c r="C34" s="115">
        <v>1725</v>
      </c>
      <c r="D34" s="119">
        <v>1826</v>
      </c>
      <c r="E34" s="115">
        <v>1695.015</v>
      </c>
      <c r="F34" s="120">
        <v>2155.76</v>
      </c>
      <c r="G34" s="115">
        <v>2078.734</v>
      </c>
      <c r="H34" s="120">
        <v>2285</v>
      </c>
      <c r="I34" s="115">
        <v>2300</v>
      </c>
      <c r="J34" s="120">
        <v>2700</v>
      </c>
      <c r="K34" s="115">
        <v>2556</v>
      </c>
      <c r="L34" s="120">
        <v>3362</v>
      </c>
      <c r="M34" s="115">
        <v>1013</v>
      </c>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row>
    <row r="35" spans="1:108" s="58" customFormat="1" ht="43.5">
      <c r="A35" s="11"/>
      <c r="B35" s="118" t="s">
        <v>174</v>
      </c>
      <c r="C35" s="115">
        <v>51674.657</v>
      </c>
      <c r="D35" s="119">
        <v>49947</v>
      </c>
      <c r="E35" s="115">
        <v>51645.855</v>
      </c>
      <c r="F35" s="120">
        <v>48906.615</v>
      </c>
      <c r="G35" s="115">
        <v>52459.721</v>
      </c>
      <c r="H35" s="120">
        <v>47520</v>
      </c>
      <c r="I35" s="115">
        <f>I31-I32-I33-I34</f>
        <v>51294</v>
      </c>
      <c r="J35" s="120">
        <f>J31-J32-J33-J34-J36</f>
        <v>37921</v>
      </c>
      <c r="K35" s="115">
        <f>K31-K32-K33-K34-K36</f>
        <v>43382</v>
      </c>
      <c r="L35" s="120">
        <v>16531</v>
      </c>
      <c r="M35" s="115">
        <f>M31-M32-M33-M34-M36</f>
        <v>45152</v>
      </c>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row>
    <row r="36" spans="1:108" s="58" customFormat="1" ht="21.75">
      <c r="A36" s="11"/>
      <c r="B36" s="118" t="s">
        <v>177</v>
      </c>
      <c r="C36" s="115">
        <v>555.545</v>
      </c>
      <c r="D36" s="122">
        <v>435</v>
      </c>
      <c r="E36" s="115">
        <v>296.267</v>
      </c>
      <c r="F36" s="120">
        <v>421.794</v>
      </c>
      <c r="G36" s="115">
        <v>622.556</v>
      </c>
      <c r="H36" s="120">
        <v>704</v>
      </c>
      <c r="I36" s="115">
        <v>328</v>
      </c>
      <c r="J36" s="120">
        <v>100</v>
      </c>
      <c r="K36" s="115">
        <v>83</v>
      </c>
      <c r="L36" s="120">
        <v>579</v>
      </c>
      <c r="M36" s="115">
        <v>3092</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row>
    <row r="37" spans="1:108" s="58" customFormat="1" ht="21">
      <c r="A37" s="11"/>
      <c r="B37" s="123" t="s">
        <v>168</v>
      </c>
      <c r="C37" s="115">
        <v>310583</v>
      </c>
      <c r="D37" s="115">
        <v>317187</v>
      </c>
      <c r="E37" s="115">
        <v>325618</v>
      </c>
      <c r="F37" s="115">
        <v>323968</v>
      </c>
      <c r="G37" s="115">
        <v>338515.64</v>
      </c>
      <c r="H37" s="121">
        <v>338560</v>
      </c>
      <c r="I37" s="115">
        <f>I22+I26+I31</f>
        <v>331230</v>
      </c>
      <c r="J37" s="121">
        <f>J22+J26+J31</f>
        <v>339295</v>
      </c>
      <c r="K37" s="115">
        <f>K22+K26+K31</f>
        <v>338101</v>
      </c>
      <c r="L37" s="121">
        <f>L22+L26+L31</f>
        <v>341154</v>
      </c>
      <c r="M37" s="115">
        <f>M22+M26+M31</f>
        <v>346711</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row>
    <row r="38" spans="2:13" ht="21">
      <c r="B38" s="111"/>
      <c r="C38" s="112"/>
      <c r="D38" s="112"/>
      <c r="E38" s="112"/>
      <c r="F38" s="112"/>
      <c r="G38" s="112"/>
      <c r="H38" s="113"/>
      <c r="I38" s="112"/>
      <c r="J38" s="113"/>
      <c r="K38" s="112"/>
      <c r="L38" s="113"/>
      <c r="M38" s="112"/>
    </row>
    <row r="39" spans="2:13" ht="21">
      <c r="B39" s="111"/>
      <c r="C39" s="112"/>
      <c r="D39" s="112"/>
      <c r="E39" s="112"/>
      <c r="F39" s="112"/>
      <c r="G39" s="112"/>
      <c r="H39" s="113"/>
      <c r="I39" s="112"/>
      <c r="J39" s="113"/>
      <c r="K39" s="112"/>
      <c r="L39" s="113"/>
      <c r="M39" s="112"/>
    </row>
    <row r="40" spans="8:16" ht="21">
      <c r="H40" s="98"/>
      <c r="I40" s="98"/>
      <c r="J40" s="51" t="s">
        <v>134</v>
      </c>
      <c r="K40" s="51"/>
      <c r="L40" s="51"/>
      <c r="M40" s="51"/>
      <c r="N40" s="51"/>
      <c r="O40" s="51"/>
      <c r="P40" s="51"/>
    </row>
    <row r="41" spans="8:16" ht="21">
      <c r="H41" s="98"/>
      <c r="I41" s="98"/>
      <c r="J41" s="8"/>
      <c r="K41" s="8"/>
      <c r="L41" s="8"/>
      <c r="M41" s="8"/>
      <c r="N41" s="8"/>
      <c r="O41" s="8"/>
      <c r="P41" s="8"/>
    </row>
    <row r="42" spans="8:16" ht="21">
      <c r="H42" s="8"/>
      <c r="I42" s="8"/>
      <c r="J42" s="51" t="s">
        <v>64</v>
      </c>
      <c r="K42" s="51"/>
      <c r="L42" s="51"/>
      <c r="M42" s="51"/>
      <c r="N42" s="51"/>
      <c r="O42" s="51"/>
      <c r="P42" s="51"/>
    </row>
  </sheetData>
  <sheetProtection/>
  <mergeCells count="2">
    <mergeCell ref="B6:M6"/>
    <mergeCell ref="C1:M2"/>
  </mergeCells>
  <hyperlinks>
    <hyperlink ref="J42:L42" location="Содержание!A1" display="Вернуться к содержанию"/>
    <hyperlink ref="J40" location="'1. Передача и распределение ээ'!A1" display="Вернуться в меню &quot;Переда и распределение электроэнергии"/>
    <hyperlink ref="J40:P40" location="'3. Финансовые результаты'!A1" display="Вернуться в меню &quot;Финансовые результаты&quot;"/>
  </hyperlinks>
  <printOptions/>
  <pageMargins left="0.7" right="0.7" top="0.75" bottom="0.75" header="0.3" footer="0.3"/>
  <pageSetup orientation="portrait" paperSize="3"/>
  <drawing r:id="rId1"/>
</worksheet>
</file>

<file path=xl/worksheets/sheet15.xml><?xml version="1.0" encoding="utf-8"?>
<worksheet xmlns="http://schemas.openxmlformats.org/spreadsheetml/2006/main" xmlns:r="http://schemas.openxmlformats.org/officeDocument/2006/relationships">
  <dimension ref="A1:P62"/>
  <sheetViews>
    <sheetView zoomScalePageLayoutView="0" workbookViewId="0" topLeftCell="A1">
      <selection activeCell="A1" sqref="A1"/>
    </sheetView>
  </sheetViews>
  <sheetFormatPr defaultColWidth="9.140625" defaultRowHeight="15"/>
  <cols>
    <col min="1" max="1" width="9.140625" style="10" customWidth="1"/>
    <col min="2" max="2" width="43.28125" style="10" customWidth="1"/>
    <col min="3" max="3" width="11.00390625" style="10" bestFit="1" customWidth="1"/>
    <col min="4" max="4" width="12.00390625" style="10" bestFit="1" customWidth="1"/>
    <col min="5" max="5" width="11.00390625" style="10" bestFit="1" customWidth="1"/>
    <col min="6" max="6" width="12.00390625" style="10" bestFit="1" customWidth="1"/>
    <col min="7" max="7" width="11.00390625" style="10" bestFit="1" customWidth="1"/>
    <col min="8" max="8" width="12.00390625" style="10" bestFit="1" customWidth="1"/>
    <col min="9" max="9" width="11.00390625" style="10" bestFit="1" customWidth="1"/>
    <col min="10" max="10" width="12.00390625" style="10" bestFit="1" customWidth="1"/>
    <col min="11" max="11" width="11.00390625" style="10" bestFit="1" customWidth="1"/>
    <col min="12" max="12" width="12.00390625" style="10" bestFit="1" customWidth="1"/>
    <col min="13" max="13" width="11.00390625" style="10" bestFit="1" customWidth="1"/>
    <col min="14" max="16384" width="9.140625" style="10" customWidth="1"/>
  </cols>
  <sheetData>
    <row r="1" spans="3:13" ht="15">
      <c r="C1" s="220" t="s">
        <v>447</v>
      </c>
      <c r="D1" s="220"/>
      <c r="E1" s="220"/>
      <c r="F1" s="220"/>
      <c r="G1" s="220"/>
      <c r="H1" s="220"/>
      <c r="I1" s="220"/>
      <c r="J1" s="220"/>
      <c r="K1" s="220"/>
      <c r="L1" s="220"/>
      <c r="M1" s="220"/>
    </row>
    <row r="2" spans="3:13" ht="25.5" customHeight="1">
      <c r="C2" s="220"/>
      <c r="D2" s="220"/>
      <c r="E2" s="220"/>
      <c r="F2" s="220"/>
      <c r="G2" s="220"/>
      <c r="H2" s="220"/>
      <c r="I2" s="220"/>
      <c r="J2" s="220"/>
      <c r="K2" s="220"/>
      <c r="L2" s="220"/>
      <c r="M2" s="220"/>
    </row>
    <row r="3" ht="15"/>
    <row r="4" ht="15"/>
    <row r="6" spans="1:13" ht="21">
      <c r="A6" s="10"/>
      <c r="B6" s="230" t="s">
        <v>137</v>
      </c>
      <c r="C6" s="230"/>
      <c r="D6" s="230"/>
      <c r="E6" s="230"/>
      <c r="F6" s="230"/>
      <c r="G6" s="230"/>
      <c r="H6" s="230"/>
      <c r="I6" s="230"/>
      <c r="J6" s="230"/>
      <c r="K6" s="230"/>
      <c r="L6" s="230"/>
      <c r="M6" s="230"/>
    </row>
    <row r="8" spans="1:13" ht="21.75">
      <c r="A8" s="10"/>
      <c r="B8" s="143" t="s">
        <v>139</v>
      </c>
      <c r="C8" s="33">
        <v>2014</v>
      </c>
      <c r="D8" s="33" t="s">
        <v>68</v>
      </c>
      <c r="E8" s="33">
        <v>2015</v>
      </c>
      <c r="F8" s="33" t="s">
        <v>69</v>
      </c>
      <c r="G8" s="33">
        <v>2016</v>
      </c>
      <c r="H8" s="33" t="s">
        <v>362</v>
      </c>
      <c r="I8" s="33">
        <v>2017</v>
      </c>
      <c r="J8" s="33" t="s">
        <v>380</v>
      </c>
      <c r="K8" s="33">
        <v>2018</v>
      </c>
      <c r="L8" s="33" t="s">
        <v>381</v>
      </c>
      <c r="M8" s="33">
        <v>2019</v>
      </c>
    </row>
    <row r="9" spans="1:13" ht="21">
      <c r="A9" s="10"/>
      <c r="B9" s="247" t="s">
        <v>299</v>
      </c>
      <c r="C9" s="248"/>
      <c r="D9" s="248"/>
      <c r="E9" s="248"/>
      <c r="F9" s="248"/>
      <c r="G9" s="248"/>
      <c r="H9" s="248"/>
      <c r="I9" s="248"/>
      <c r="J9" s="248"/>
      <c r="K9" s="248"/>
      <c r="L9" s="248"/>
      <c r="M9" s="249"/>
    </row>
    <row r="10" spans="1:16" ht="21.75">
      <c r="A10" s="10"/>
      <c r="B10" s="76" t="s">
        <v>142</v>
      </c>
      <c r="C10" s="74">
        <v>8078.357</v>
      </c>
      <c r="D10" s="130">
        <v>5583.92185977</v>
      </c>
      <c r="E10" s="74">
        <v>12630.79265977</v>
      </c>
      <c r="F10" s="74">
        <v>1868.98057507</v>
      </c>
      <c r="G10" s="74">
        <v>9394.69157585971</v>
      </c>
      <c r="H10" s="74">
        <v>2865</v>
      </c>
      <c r="I10" s="74">
        <v>1957</v>
      </c>
      <c r="J10" s="74">
        <v>3661</v>
      </c>
      <c r="K10" s="74">
        <v>6586</v>
      </c>
      <c r="L10" s="74">
        <v>5886</v>
      </c>
      <c r="M10" s="74">
        <v>8107</v>
      </c>
      <c r="N10" s="144"/>
      <c r="O10" s="144"/>
      <c r="P10" s="144"/>
    </row>
    <row r="11" spans="1:16" ht="21.75">
      <c r="A11" s="10"/>
      <c r="B11" s="138" t="s">
        <v>318</v>
      </c>
      <c r="C11" s="131"/>
      <c r="D11" s="131"/>
      <c r="E11" s="131"/>
      <c r="F11" s="131"/>
      <c r="G11" s="132"/>
      <c r="H11" s="133"/>
      <c r="I11" s="132"/>
      <c r="J11" s="133"/>
      <c r="K11" s="132"/>
      <c r="L11" s="133"/>
      <c r="M11" s="134"/>
      <c r="N11" s="144"/>
      <c r="O11" s="144"/>
      <c r="P11" s="144"/>
    </row>
    <row r="12" spans="1:16" ht="21.75">
      <c r="A12" s="10"/>
      <c r="B12" s="73" t="s">
        <v>179</v>
      </c>
      <c r="C12" s="130">
        <v>20592.783</v>
      </c>
      <c r="D12" s="135">
        <v>10447.774</v>
      </c>
      <c r="E12" s="130">
        <v>20769.9686700507</v>
      </c>
      <c r="F12" s="135">
        <v>10509</v>
      </c>
      <c r="G12" s="130">
        <v>21563.492273629883</v>
      </c>
      <c r="H12" s="135">
        <v>11070</v>
      </c>
      <c r="I12" s="130">
        <v>20446</v>
      </c>
      <c r="J12" s="135">
        <v>10362</v>
      </c>
      <c r="K12" s="130">
        <v>20911</v>
      </c>
      <c r="L12" s="135">
        <v>11235</v>
      </c>
      <c r="M12" s="130">
        <v>22730</v>
      </c>
      <c r="N12" s="11"/>
      <c r="O12" s="11"/>
      <c r="P12" s="11"/>
    </row>
    <row r="13" spans="1:16" ht="21.75">
      <c r="A13" s="10"/>
      <c r="B13" s="73" t="s">
        <v>180</v>
      </c>
      <c r="C13" s="130">
        <v>3327.278</v>
      </c>
      <c r="D13" s="135">
        <v>1853.44754920899</v>
      </c>
      <c r="E13" s="130">
        <v>7009.64969728619</v>
      </c>
      <c r="F13" s="135">
        <v>856.977859112211</v>
      </c>
      <c r="G13" s="130">
        <v>875.2605191634926</v>
      </c>
      <c r="H13" s="135">
        <v>1539</v>
      </c>
      <c r="I13" s="130">
        <v>613</v>
      </c>
      <c r="J13" s="135">
        <v>1902</v>
      </c>
      <c r="K13" s="130">
        <v>4658</v>
      </c>
      <c r="L13" s="135">
        <v>1781</v>
      </c>
      <c r="M13" s="130">
        <v>3598</v>
      </c>
      <c r="N13" s="11"/>
      <c r="O13" s="11"/>
      <c r="P13" s="11"/>
    </row>
    <row r="14" spans="1:16" ht="21.75">
      <c r="A14" s="10"/>
      <c r="B14" s="73" t="s">
        <v>141</v>
      </c>
      <c r="C14" s="130">
        <v>3560.171</v>
      </c>
      <c r="D14" s="135">
        <v>2566.345</v>
      </c>
      <c r="E14" s="130">
        <v>5232.28500118691</v>
      </c>
      <c r="F14" s="135">
        <v>3081.2614110296</v>
      </c>
      <c r="G14" s="130">
        <v>6204.993053156261</v>
      </c>
      <c r="H14" s="135">
        <v>3057</v>
      </c>
      <c r="I14" s="130">
        <v>5803</v>
      </c>
      <c r="J14" s="135">
        <v>2923</v>
      </c>
      <c r="K14" s="130">
        <v>5750</v>
      </c>
      <c r="L14" s="135">
        <v>3051</v>
      </c>
      <c r="M14" s="130">
        <v>5535</v>
      </c>
      <c r="N14" s="11"/>
      <c r="O14" s="11"/>
      <c r="P14" s="11"/>
    </row>
    <row r="15" spans="1:16" ht="21.75">
      <c r="A15" s="10"/>
      <c r="B15" s="73" t="s">
        <v>181</v>
      </c>
      <c r="C15" s="74">
        <v>-5054.14848442</v>
      </c>
      <c r="D15" s="75">
        <v>-861.2151515</v>
      </c>
      <c r="E15" s="74">
        <v>-4006.46656773</v>
      </c>
      <c r="F15" s="75">
        <v>-976.76182865</v>
      </c>
      <c r="G15" s="74">
        <v>-4763.82509904</v>
      </c>
      <c r="H15" s="75">
        <v>-1393</v>
      </c>
      <c r="I15" s="74">
        <v>-2229</v>
      </c>
      <c r="J15" s="75">
        <v>-468</v>
      </c>
      <c r="K15" s="74">
        <v>-1663</v>
      </c>
      <c r="L15" s="75">
        <v>-1082</v>
      </c>
      <c r="M15" s="74">
        <v>-2632</v>
      </c>
      <c r="N15" s="11"/>
      <c r="O15" s="11"/>
      <c r="P15" s="11"/>
    </row>
    <row r="16" spans="1:16" ht="43.5">
      <c r="A16" s="10"/>
      <c r="B16" s="73" t="s">
        <v>182</v>
      </c>
      <c r="C16" s="130">
        <v>3254.30765237889</v>
      </c>
      <c r="D16" s="135">
        <v>489.344161237027</v>
      </c>
      <c r="E16" s="74">
        <v>-1492.53810018838</v>
      </c>
      <c r="F16" s="135">
        <v>937.99434617</v>
      </c>
      <c r="G16" s="74">
        <v>2610.48386975</v>
      </c>
      <c r="H16" s="75">
        <v>305</v>
      </c>
      <c r="I16" s="74">
        <f>3597-110</f>
        <v>3487</v>
      </c>
      <c r="J16" s="75">
        <f>2297-7</f>
        <v>2290</v>
      </c>
      <c r="K16" s="74">
        <f>3861+300</f>
        <v>4161</v>
      </c>
      <c r="L16" s="75">
        <f>423-2</f>
        <v>421</v>
      </c>
      <c r="M16" s="74">
        <f>2583+297</f>
        <v>2880</v>
      </c>
      <c r="N16" s="11"/>
      <c r="O16" s="11"/>
      <c r="P16" s="11"/>
    </row>
    <row r="17" spans="1:16" ht="21.75">
      <c r="A17" s="10"/>
      <c r="B17" s="73" t="s">
        <v>140</v>
      </c>
      <c r="C17" s="74">
        <v>-566.52793816</v>
      </c>
      <c r="D17" s="75">
        <v>-632.36474406</v>
      </c>
      <c r="E17" s="74">
        <v>-974.50646855401</v>
      </c>
      <c r="F17" s="75">
        <v>-137.35205578</v>
      </c>
      <c r="G17" s="74">
        <v>-188.21651114</v>
      </c>
      <c r="H17" s="75">
        <v>-76</v>
      </c>
      <c r="I17" s="74">
        <v>-140</v>
      </c>
      <c r="J17" s="75">
        <v>-72</v>
      </c>
      <c r="K17" s="74">
        <v>-213</v>
      </c>
      <c r="L17" s="75">
        <v>-180</v>
      </c>
      <c r="M17" s="74">
        <v>-447</v>
      </c>
      <c r="N17" s="11"/>
      <c r="O17" s="11"/>
      <c r="P17" s="11"/>
    </row>
    <row r="18" spans="1:16" ht="21.75">
      <c r="A18" s="10"/>
      <c r="B18" s="73" t="s">
        <v>183</v>
      </c>
      <c r="C18" s="130">
        <v>202.298</v>
      </c>
      <c r="D18" s="135">
        <v>181.343</v>
      </c>
      <c r="E18" s="130">
        <v>312.749</v>
      </c>
      <c r="F18" s="135">
        <v>426.418</v>
      </c>
      <c r="G18" s="130">
        <v>1027.288</v>
      </c>
      <c r="H18" s="75">
        <v>1712</v>
      </c>
      <c r="I18" s="130">
        <v>2893</v>
      </c>
      <c r="J18" s="75">
        <v>239</v>
      </c>
      <c r="K18" s="130">
        <v>241</v>
      </c>
      <c r="L18" s="75">
        <v>546</v>
      </c>
      <c r="M18" s="130">
        <v>3518</v>
      </c>
      <c r="N18" s="11"/>
      <c r="O18" s="11"/>
      <c r="P18" s="11"/>
    </row>
    <row r="19" spans="1:16" ht="21.75">
      <c r="A19" s="10"/>
      <c r="B19" s="73" t="s">
        <v>184</v>
      </c>
      <c r="C19" s="130">
        <v>1226.842</v>
      </c>
      <c r="D19" s="135">
        <v>68.24370277</v>
      </c>
      <c r="E19" s="130">
        <v>148.869207556102</v>
      </c>
      <c r="F19" s="135">
        <v>97.96549294</v>
      </c>
      <c r="G19" s="130">
        <v>425.36143646677954</v>
      </c>
      <c r="H19" s="75">
        <v>148</v>
      </c>
      <c r="I19" s="130">
        <v>195</v>
      </c>
      <c r="J19" s="75">
        <v>23</v>
      </c>
      <c r="K19" s="130">
        <v>111</v>
      </c>
      <c r="L19" s="75">
        <v>136</v>
      </c>
      <c r="M19" s="130">
        <v>1110</v>
      </c>
      <c r="N19" s="11"/>
      <c r="O19" s="11"/>
      <c r="P19" s="11"/>
    </row>
    <row r="20" spans="1:16" ht="21.75">
      <c r="A20" s="10"/>
      <c r="B20" s="73" t="s">
        <v>185</v>
      </c>
      <c r="C20" s="130">
        <v>5596.99</v>
      </c>
      <c r="D20" s="135">
        <v>0</v>
      </c>
      <c r="E20" s="130">
        <v>17.523</v>
      </c>
      <c r="F20" s="135">
        <v>-0.101</v>
      </c>
      <c r="G20" s="130">
        <v>-0.101</v>
      </c>
      <c r="H20" s="75">
        <v>0</v>
      </c>
      <c r="I20" s="130">
        <v>6190</v>
      </c>
      <c r="J20" s="75">
        <v>0</v>
      </c>
      <c r="K20" s="130">
        <v>1631</v>
      </c>
      <c r="L20" s="75">
        <v>0</v>
      </c>
      <c r="M20" s="130">
        <v>0</v>
      </c>
      <c r="N20" s="11"/>
      <c r="O20" s="11"/>
      <c r="P20" s="11"/>
    </row>
    <row r="21" spans="1:16" ht="21.75">
      <c r="A21" s="10"/>
      <c r="B21" s="73" t="s">
        <v>319</v>
      </c>
      <c r="C21" s="74">
        <v>-31.93245155</v>
      </c>
      <c r="D21" s="135">
        <v>71.955864360678</v>
      </c>
      <c r="E21" s="130">
        <v>9.64390494355929</v>
      </c>
      <c r="F21" s="135">
        <v>4.83244169745763</v>
      </c>
      <c r="G21" s="130">
        <v>9.917388048474571</v>
      </c>
      <c r="H21" s="75">
        <v>2</v>
      </c>
      <c r="I21" s="130">
        <v>-7</v>
      </c>
      <c r="J21" s="75">
        <v>-77</v>
      </c>
      <c r="K21" s="130">
        <v>-7</v>
      </c>
      <c r="L21" s="75">
        <v>4</v>
      </c>
      <c r="M21" s="130">
        <v>12</v>
      </c>
      <c r="N21" s="11"/>
      <c r="O21" s="11"/>
      <c r="P21" s="11"/>
    </row>
    <row r="22" spans="1:16" ht="21.75">
      <c r="A22" s="10"/>
      <c r="B22" s="73" t="s">
        <v>186</v>
      </c>
      <c r="C22" s="74">
        <v>-13.80274848</v>
      </c>
      <c r="D22" s="75">
        <v>-1.03963696</v>
      </c>
      <c r="E22" s="130">
        <v>6.78506144</v>
      </c>
      <c r="F22" s="75">
        <v>-2.95913629</v>
      </c>
      <c r="G22" s="130">
        <v>36.89376299999999</v>
      </c>
      <c r="H22" s="75">
        <v>58</v>
      </c>
      <c r="I22" s="130">
        <v>-328</v>
      </c>
      <c r="J22" s="75">
        <v>3</v>
      </c>
      <c r="K22" s="130">
        <v>55</v>
      </c>
      <c r="L22" s="75">
        <v>4</v>
      </c>
      <c r="M22" s="130">
        <v>220</v>
      </c>
      <c r="N22" s="11"/>
      <c r="O22" s="11"/>
      <c r="P22" s="11"/>
    </row>
    <row r="23" spans="1:16" ht="21.75">
      <c r="A23" s="10"/>
      <c r="B23" s="73" t="s">
        <v>187</v>
      </c>
      <c r="C23" s="74">
        <v>-65.0703548799998</v>
      </c>
      <c r="D23" s="75">
        <v>-37.19250693</v>
      </c>
      <c r="E23" s="74">
        <v>-202.71324923</v>
      </c>
      <c r="F23" s="75">
        <v>-33.09</v>
      </c>
      <c r="G23" s="74">
        <v>-498.14777552</v>
      </c>
      <c r="H23" s="75">
        <v>-6</v>
      </c>
      <c r="I23" s="74">
        <v>595</v>
      </c>
      <c r="J23" s="75">
        <v>-75</v>
      </c>
      <c r="K23" s="74">
        <v>-170</v>
      </c>
      <c r="L23" s="75">
        <v>68</v>
      </c>
      <c r="M23" s="74">
        <v>238</v>
      </c>
      <c r="N23" s="11"/>
      <c r="O23" s="11"/>
      <c r="P23" s="11"/>
    </row>
    <row r="24" spans="1:16" ht="66">
      <c r="A24" s="10"/>
      <c r="B24" s="76" t="s">
        <v>286</v>
      </c>
      <c r="C24" s="74">
        <v>40107.546</v>
      </c>
      <c r="D24" s="130">
        <v>19730.5630978967</v>
      </c>
      <c r="E24" s="74">
        <v>39462.041816531</v>
      </c>
      <c r="F24" s="130">
        <v>16633.2946726492</v>
      </c>
      <c r="G24" s="74">
        <v>36698.0914933746</v>
      </c>
      <c r="H24" s="130">
        <v>19281</v>
      </c>
      <c r="I24" s="74">
        <f>SUM(I10:I23)</f>
        <v>39475</v>
      </c>
      <c r="J24" s="130">
        <f>SUM(J10:J23)</f>
        <v>20711</v>
      </c>
      <c r="K24" s="74">
        <f>SUM(K10:K23)</f>
        <v>42051</v>
      </c>
      <c r="L24" s="130">
        <f>SUM(L10:L23)</f>
        <v>21870</v>
      </c>
      <c r="M24" s="74">
        <f>SUM(M10:M23)</f>
        <v>44869</v>
      </c>
      <c r="N24" s="144"/>
      <c r="O24" s="144"/>
      <c r="P24" s="144"/>
    </row>
    <row r="25" spans="1:16" ht="43.5">
      <c r="A25" s="10"/>
      <c r="B25" s="73" t="s">
        <v>287</v>
      </c>
      <c r="C25" s="130">
        <v>985.586</v>
      </c>
      <c r="D25" s="75">
        <v>-1116.41356943236</v>
      </c>
      <c r="E25" s="74">
        <v>-2895.18912795609</v>
      </c>
      <c r="F25" s="75">
        <v>-2742.79522715613</v>
      </c>
      <c r="G25" s="74">
        <v>374.8376080147028</v>
      </c>
      <c r="H25" s="75">
        <v>-6282</v>
      </c>
      <c r="I25" s="74">
        <v>-3605</v>
      </c>
      <c r="J25" s="75">
        <f>-8520-92-468</f>
        <v>-9080</v>
      </c>
      <c r="K25" s="74">
        <v>-4989</v>
      </c>
      <c r="L25" s="75">
        <f>-3043-383-51</f>
        <v>-3477</v>
      </c>
      <c r="M25" s="74">
        <v>1140.2839999999997</v>
      </c>
      <c r="N25" s="11"/>
      <c r="O25" s="11"/>
      <c r="P25" s="11"/>
    </row>
    <row r="26" spans="1:16" ht="43.5">
      <c r="A26" s="10"/>
      <c r="B26" s="73" t="s">
        <v>288</v>
      </c>
      <c r="C26" s="130">
        <v>304.94</v>
      </c>
      <c r="D26" s="135">
        <v>1155.406</v>
      </c>
      <c r="E26" s="130">
        <v>1095.408</v>
      </c>
      <c r="F26" s="135">
        <v>460.745</v>
      </c>
      <c r="G26" s="74">
        <v>383.719</v>
      </c>
      <c r="H26" s="75">
        <v>206</v>
      </c>
      <c r="I26" s="74">
        <v>221</v>
      </c>
      <c r="J26" s="75">
        <v>400</v>
      </c>
      <c r="K26" s="74">
        <v>256</v>
      </c>
      <c r="L26" s="75">
        <v>806</v>
      </c>
      <c r="M26" s="74">
        <v>-1542.838</v>
      </c>
      <c r="N26" s="11"/>
      <c r="O26" s="11"/>
      <c r="P26" s="11"/>
    </row>
    <row r="27" spans="1:16" ht="43.5">
      <c r="A27" s="10"/>
      <c r="B27" s="73" t="s">
        <v>351</v>
      </c>
      <c r="C27" s="74">
        <v>-2418.33466586088</v>
      </c>
      <c r="D27" s="75">
        <v>-37.0406726504775</v>
      </c>
      <c r="E27" s="74">
        <v>-766.545106827214</v>
      </c>
      <c r="F27" s="135">
        <v>2709.23302486661</v>
      </c>
      <c r="G27" s="74">
        <v>1517.944596203392</v>
      </c>
      <c r="H27" s="75">
        <v>2551</v>
      </c>
      <c r="I27" s="74">
        <v>142</v>
      </c>
      <c r="J27" s="75">
        <f>-672-724</f>
        <v>-1396</v>
      </c>
      <c r="K27" s="74">
        <v>549</v>
      </c>
      <c r="L27" s="75">
        <f>-2243+302</f>
        <v>-1941</v>
      </c>
      <c r="M27" s="74">
        <v>-5782.601999999999</v>
      </c>
      <c r="N27" s="11"/>
      <c r="O27" s="11"/>
      <c r="P27" s="11"/>
    </row>
    <row r="28" spans="1:16" ht="21.75">
      <c r="A28" s="10"/>
      <c r="B28" s="73" t="s">
        <v>289</v>
      </c>
      <c r="C28" s="130">
        <v>39.98320003</v>
      </c>
      <c r="D28" s="75">
        <v>-290.514584670678</v>
      </c>
      <c r="E28" s="74">
        <v>-371.194521773559</v>
      </c>
      <c r="F28" s="75">
        <v>-560.316305407458</v>
      </c>
      <c r="G28" s="74">
        <v>-438.6495084884745</v>
      </c>
      <c r="H28" s="75">
        <v>-215</v>
      </c>
      <c r="I28" s="74">
        <v>-332</v>
      </c>
      <c r="J28" s="75">
        <f>-379</f>
        <v>-379</v>
      </c>
      <c r="K28" s="74">
        <v>-321</v>
      </c>
      <c r="L28" s="75">
        <v>-577</v>
      </c>
      <c r="M28" s="74">
        <v>-2.651</v>
      </c>
      <c r="N28" s="11"/>
      <c r="O28" s="11"/>
      <c r="P28" s="11"/>
    </row>
    <row r="29" spans="1:16" ht="43.5">
      <c r="A29" s="10"/>
      <c r="B29" s="73" t="s">
        <v>352</v>
      </c>
      <c r="C29" s="74">
        <v>-690.533</v>
      </c>
      <c r="D29" s="75">
        <v>-136.635</v>
      </c>
      <c r="E29" s="74">
        <v>-339.823</v>
      </c>
      <c r="F29" s="75">
        <v>-47.078</v>
      </c>
      <c r="G29" s="74">
        <v>-32.919</v>
      </c>
      <c r="H29" s="75">
        <v>-593</v>
      </c>
      <c r="I29" s="74">
        <f>-60-678</f>
        <v>-738</v>
      </c>
      <c r="J29" s="75">
        <f>56-187</f>
        <v>-131</v>
      </c>
      <c r="K29" s="74">
        <f>101-1422</f>
        <v>-1321</v>
      </c>
      <c r="L29" s="75">
        <f>9-157</f>
        <v>-148</v>
      </c>
      <c r="M29" s="74">
        <v>-239.127</v>
      </c>
      <c r="N29" s="11"/>
      <c r="O29" s="11"/>
      <c r="P29" s="11"/>
    </row>
    <row r="30" spans="1:16" ht="66">
      <c r="A30" s="10"/>
      <c r="B30" s="76" t="s">
        <v>290</v>
      </c>
      <c r="C30" s="74">
        <v>38329.1859210206</v>
      </c>
      <c r="D30" s="130">
        <v>19305.3652711432</v>
      </c>
      <c r="E30" s="74">
        <v>36184.6980599742</v>
      </c>
      <c r="F30" s="130">
        <v>16453.0831649522</v>
      </c>
      <c r="G30" s="74">
        <v>38503.024189104224</v>
      </c>
      <c r="H30" s="130">
        <v>14948</v>
      </c>
      <c r="I30" s="74">
        <f>SUM(I24:I29)</f>
        <v>35163</v>
      </c>
      <c r="J30" s="130">
        <f>SUM(J24:J29)</f>
        <v>10125</v>
      </c>
      <c r="K30" s="74">
        <f>SUM(K24:K29)</f>
        <v>36225</v>
      </c>
      <c r="L30" s="130">
        <f>SUM(L24:L29)</f>
        <v>16533</v>
      </c>
      <c r="M30" s="74">
        <f>SUM(M24:M29)</f>
        <v>38442.066</v>
      </c>
      <c r="N30" s="144"/>
      <c r="O30" s="144"/>
      <c r="P30" s="144"/>
    </row>
    <row r="31" spans="1:16" ht="21.75">
      <c r="A31" s="10"/>
      <c r="B31" s="73" t="s">
        <v>291</v>
      </c>
      <c r="C31" s="74">
        <v>-5135.3288422118</v>
      </c>
      <c r="D31" s="75">
        <v>-3293.954</v>
      </c>
      <c r="E31" s="74">
        <v>-7292.94803368251</v>
      </c>
      <c r="F31" s="75">
        <v>-3980.5274110296</v>
      </c>
      <c r="G31" s="74">
        <v>-7955.259130099772</v>
      </c>
      <c r="H31" s="75">
        <v>-1350</v>
      </c>
      <c r="I31" s="74">
        <v>-7334</v>
      </c>
      <c r="J31" s="75">
        <f>-3678-45</f>
        <v>-3723</v>
      </c>
      <c r="K31" s="74">
        <v>-7504</v>
      </c>
      <c r="L31" s="75">
        <f>-3669-185</f>
        <v>-3854</v>
      </c>
      <c r="M31" s="74">
        <v>-7490.059</v>
      </c>
      <c r="N31" s="11"/>
      <c r="O31" s="11"/>
      <c r="P31" s="11"/>
    </row>
    <row r="32" spans="1:16" ht="21.75">
      <c r="A32" s="10"/>
      <c r="B32" s="73" t="s">
        <v>292</v>
      </c>
      <c r="C32" s="74">
        <v>-2440.022361</v>
      </c>
      <c r="D32" s="75">
        <v>-2442.72242716</v>
      </c>
      <c r="E32" s="74">
        <v>-2194.88011966</v>
      </c>
      <c r="F32" s="75">
        <v>-1393.993047</v>
      </c>
      <c r="G32" s="74">
        <v>-2767.39209705</v>
      </c>
      <c r="H32" s="75">
        <v>-3490</v>
      </c>
      <c r="I32" s="74">
        <v>-1492</v>
      </c>
      <c r="J32" s="75">
        <v>-539</v>
      </c>
      <c r="K32" s="74">
        <v>-920</v>
      </c>
      <c r="L32" s="75">
        <v>-1206</v>
      </c>
      <c r="M32" s="74">
        <v>-3096.07</v>
      </c>
      <c r="N32" s="11"/>
      <c r="O32" s="11"/>
      <c r="P32" s="11"/>
    </row>
    <row r="33" spans="1:16" ht="43.5">
      <c r="A33" s="10"/>
      <c r="B33" s="76" t="s">
        <v>285</v>
      </c>
      <c r="C33" s="74">
        <v>30753.8347178088</v>
      </c>
      <c r="D33" s="130">
        <v>13568.6888439832</v>
      </c>
      <c r="E33" s="74">
        <v>26696.8699066317</v>
      </c>
      <c r="F33" s="130">
        <v>11078.5627069226</v>
      </c>
      <c r="G33" s="74">
        <v>27780.37296195445</v>
      </c>
      <c r="H33" s="130">
        <v>10108</v>
      </c>
      <c r="I33" s="74">
        <f>SUM(I30:I32)</f>
        <v>26337</v>
      </c>
      <c r="J33" s="130">
        <f>SUM(J30:J32)</f>
        <v>5863</v>
      </c>
      <c r="K33" s="74">
        <f>SUM(K30:K32)</f>
        <v>27801</v>
      </c>
      <c r="L33" s="130">
        <f>SUM(L30:L32)</f>
        <v>11473</v>
      </c>
      <c r="M33" s="74">
        <f>SUM(M30:M32)</f>
        <v>27855.936999999998</v>
      </c>
      <c r="N33" s="11"/>
      <c r="O33" s="11"/>
      <c r="P33" s="11"/>
    </row>
    <row r="34" spans="2:16" ht="21">
      <c r="B34" s="7"/>
      <c r="C34" s="78"/>
      <c r="D34" s="78"/>
      <c r="E34" s="78"/>
      <c r="F34" s="78"/>
      <c r="G34" s="78"/>
      <c r="H34" s="11"/>
      <c r="I34" s="11"/>
      <c r="J34" s="11"/>
      <c r="K34" s="11"/>
      <c r="L34" s="11"/>
      <c r="M34" s="11"/>
      <c r="N34" s="11"/>
      <c r="O34" s="11"/>
      <c r="P34" s="11"/>
    </row>
    <row r="35" spans="2:16" ht="21">
      <c r="B35" s="7"/>
      <c r="C35" s="33">
        <v>2014</v>
      </c>
      <c r="D35" s="33" t="s">
        <v>68</v>
      </c>
      <c r="E35" s="33">
        <v>2015</v>
      </c>
      <c r="F35" s="33" t="s">
        <v>69</v>
      </c>
      <c r="G35" s="33">
        <v>2016</v>
      </c>
      <c r="H35" s="33" t="s">
        <v>362</v>
      </c>
      <c r="I35" s="33">
        <v>2017</v>
      </c>
      <c r="J35" s="33" t="s">
        <v>380</v>
      </c>
      <c r="K35" s="33">
        <v>2018</v>
      </c>
      <c r="L35" s="33" t="s">
        <v>381</v>
      </c>
      <c r="M35" s="33">
        <v>2019</v>
      </c>
      <c r="N35" s="11"/>
      <c r="O35" s="11"/>
      <c r="P35" s="11"/>
    </row>
    <row r="36" spans="1:16" ht="18" customHeight="1">
      <c r="A36" s="10"/>
      <c r="B36" s="250" t="s">
        <v>300</v>
      </c>
      <c r="C36" s="250"/>
      <c r="D36" s="250"/>
      <c r="E36" s="250"/>
      <c r="F36" s="250"/>
      <c r="G36" s="250"/>
      <c r="H36" s="250"/>
      <c r="I36" s="250"/>
      <c r="J36" s="250"/>
      <c r="K36" s="250"/>
      <c r="L36" s="250"/>
      <c r="M36" s="250"/>
      <c r="N36" s="11"/>
      <c r="O36" s="11"/>
      <c r="P36" s="11"/>
    </row>
    <row r="37" spans="1:16" ht="21.75">
      <c r="A37" s="10"/>
      <c r="B37" s="73" t="s">
        <v>293</v>
      </c>
      <c r="C37" s="74">
        <v>-40061.21451558</v>
      </c>
      <c r="D37" s="75">
        <v>-15412.49</v>
      </c>
      <c r="E37" s="74">
        <v>-28804.76</v>
      </c>
      <c r="F37" s="75">
        <v>-15221.42</v>
      </c>
      <c r="G37" s="74">
        <v>-29979.59185241815</v>
      </c>
      <c r="H37" s="75">
        <v>-10715</v>
      </c>
      <c r="I37" s="74">
        <v>-26240</v>
      </c>
      <c r="J37" s="75">
        <v>-11520</v>
      </c>
      <c r="K37" s="74">
        <v>-24276</v>
      </c>
      <c r="L37" s="75">
        <v>-11062</v>
      </c>
      <c r="M37" s="74">
        <v>-27019.911</v>
      </c>
      <c r="N37" s="11"/>
      <c r="O37" s="11"/>
      <c r="P37" s="11"/>
    </row>
    <row r="38" spans="1:16" ht="21.75">
      <c r="A38" s="10"/>
      <c r="B38" s="73" t="s">
        <v>294</v>
      </c>
      <c r="C38" s="74">
        <v>-864.02088566</v>
      </c>
      <c r="D38" s="75">
        <v>-308.72509151</v>
      </c>
      <c r="E38" s="74">
        <v>-929.40392322</v>
      </c>
      <c r="F38" s="75">
        <v>-306.62554825</v>
      </c>
      <c r="G38" s="74">
        <v>-712.5916719600001</v>
      </c>
      <c r="H38" s="75">
        <v>-136</v>
      </c>
      <c r="I38" s="74">
        <v>-811</v>
      </c>
      <c r="J38" s="75">
        <v>-324</v>
      </c>
      <c r="K38" s="74">
        <v>-869</v>
      </c>
      <c r="L38" s="75">
        <v>-93</v>
      </c>
      <c r="M38" s="74">
        <v>-474.11</v>
      </c>
      <c r="N38" s="11"/>
      <c r="O38" s="11"/>
      <c r="P38" s="11"/>
    </row>
    <row r="39" spans="1:16" ht="21.75">
      <c r="A39" s="10"/>
      <c r="B39" s="73" t="s">
        <v>295</v>
      </c>
      <c r="C39" s="130">
        <v>554.48993816</v>
      </c>
      <c r="D39" s="135">
        <v>618.30074406</v>
      </c>
      <c r="E39" s="130">
        <v>994.58022197401</v>
      </c>
      <c r="F39" s="135">
        <v>123.15705578</v>
      </c>
      <c r="G39" s="74">
        <v>174.02151114</v>
      </c>
      <c r="H39" s="75">
        <v>57</v>
      </c>
      <c r="I39" s="74">
        <v>121</v>
      </c>
      <c r="J39" s="75">
        <v>70</v>
      </c>
      <c r="K39" s="74">
        <v>211</v>
      </c>
      <c r="L39" s="75">
        <v>178</v>
      </c>
      <c r="M39" s="74">
        <v>307.128</v>
      </c>
      <c r="N39" s="11"/>
      <c r="O39" s="11"/>
      <c r="P39" s="11"/>
    </row>
    <row r="40" spans="1:16" ht="43.5">
      <c r="A40" s="10"/>
      <c r="B40" s="73" t="s">
        <v>296</v>
      </c>
      <c r="C40" s="130">
        <v>454</v>
      </c>
      <c r="D40" s="135">
        <v>550</v>
      </c>
      <c r="E40" s="130">
        <v>550</v>
      </c>
      <c r="F40" s="135">
        <v>0</v>
      </c>
      <c r="G40" s="74">
        <v>0</v>
      </c>
      <c r="H40" s="75">
        <v>0</v>
      </c>
      <c r="I40" s="74">
        <v>0</v>
      </c>
      <c r="J40" s="75"/>
      <c r="K40" s="74">
        <v>0</v>
      </c>
      <c r="L40" s="75">
        <v>0</v>
      </c>
      <c r="M40" s="74">
        <v>0</v>
      </c>
      <c r="N40" s="11"/>
      <c r="O40" s="11"/>
      <c r="P40" s="11"/>
    </row>
    <row r="41" spans="1:16" ht="21.75">
      <c r="A41" s="10"/>
      <c r="B41" s="73" t="s">
        <v>297</v>
      </c>
      <c r="C41" s="130">
        <v>182.952270135593</v>
      </c>
      <c r="D41" s="135">
        <v>0.733050847457627</v>
      </c>
      <c r="E41" s="130">
        <v>15.2916562033898</v>
      </c>
      <c r="F41" s="135">
        <v>2.0746313559322</v>
      </c>
      <c r="G41" s="74">
        <v>2.23912288</v>
      </c>
      <c r="H41" s="75">
        <v>74</v>
      </c>
      <c r="I41" s="74">
        <v>104</v>
      </c>
      <c r="J41" s="75">
        <v>3</v>
      </c>
      <c r="K41" s="74">
        <v>7</v>
      </c>
      <c r="L41" s="75">
        <v>5</v>
      </c>
      <c r="M41" s="74">
        <v>11</v>
      </c>
      <c r="N41" s="11"/>
      <c r="O41" s="11"/>
      <c r="P41" s="11"/>
    </row>
    <row r="42" spans="1:16" ht="21.75">
      <c r="A42" s="10"/>
      <c r="B42" s="73" t="s">
        <v>298</v>
      </c>
      <c r="C42" s="74">
        <v>-1004</v>
      </c>
      <c r="D42" s="135">
        <v>0</v>
      </c>
      <c r="E42" s="130">
        <v>0</v>
      </c>
      <c r="F42" s="135">
        <v>0</v>
      </c>
      <c r="G42" s="74">
        <v>0</v>
      </c>
      <c r="H42" s="75">
        <v>0</v>
      </c>
      <c r="I42" s="74">
        <v>0</v>
      </c>
      <c r="J42" s="75"/>
      <c r="K42" s="74">
        <v>0</v>
      </c>
      <c r="L42" s="75">
        <v>0</v>
      </c>
      <c r="M42" s="74">
        <v>0</v>
      </c>
      <c r="N42" s="11"/>
      <c r="O42" s="11"/>
      <c r="P42" s="11"/>
    </row>
    <row r="43" spans="1:16" ht="43.5">
      <c r="A43" s="10"/>
      <c r="B43" s="76" t="s">
        <v>301</v>
      </c>
      <c r="C43" s="74">
        <v>-40737.7931929444</v>
      </c>
      <c r="D43" s="74">
        <v>-14552.1852675972</v>
      </c>
      <c r="E43" s="74">
        <v>-28174.2884493441</v>
      </c>
      <c r="F43" s="74">
        <v>-15402.8083751721</v>
      </c>
      <c r="G43" s="74">
        <v>-30515.92289035815</v>
      </c>
      <c r="H43" s="74">
        <v>-10720</v>
      </c>
      <c r="I43" s="74">
        <f>SUM(I37:I42)</f>
        <v>-26826</v>
      </c>
      <c r="J43" s="74">
        <f>SUM(J37:J42)</f>
        <v>-11771</v>
      </c>
      <c r="K43" s="74">
        <f>SUM(K37:K42)</f>
        <v>-24927</v>
      </c>
      <c r="L43" s="74">
        <f>SUM(L37:L42)</f>
        <v>-10972</v>
      </c>
      <c r="M43" s="74">
        <f>SUM(M37:M42)</f>
        <v>-27175.893</v>
      </c>
      <c r="N43" s="11"/>
      <c r="O43" s="11"/>
      <c r="P43" s="11"/>
    </row>
    <row r="44" spans="2:16" ht="21">
      <c r="B44" s="72"/>
      <c r="C44" s="136"/>
      <c r="D44" s="136"/>
      <c r="E44" s="136"/>
      <c r="F44" s="136"/>
      <c r="G44" s="136"/>
      <c r="H44" s="58"/>
      <c r="I44" s="58"/>
      <c r="J44" s="58"/>
      <c r="K44" s="58"/>
      <c r="L44" s="58"/>
      <c r="M44" s="58"/>
      <c r="N44" s="11"/>
      <c r="O44" s="11"/>
      <c r="P44" s="11"/>
    </row>
    <row r="45" spans="2:16" ht="21">
      <c r="B45" s="72"/>
      <c r="C45" s="33">
        <v>2014</v>
      </c>
      <c r="D45" s="33" t="s">
        <v>68</v>
      </c>
      <c r="E45" s="33">
        <v>2015</v>
      </c>
      <c r="F45" s="33" t="s">
        <v>69</v>
      </c>
      <c r="G45" s="33">
        <v>2016</v>
      </c>
      <c r="H45" s="33" t="s">
        <v>362</v>
      </c>
      <c r="I45" s="33">
        <v>2017</v>
      </c>
      <c r="J45" s="33" t="s">
        <v>380</v>
      </c>
      <c r="K45" s="33">
        <v>2018</v>
      </c>
      <c r="L45" s="33" t="s">
        <v>381</v>
      </c>
      <c r="M45" s="33">
        <v>2019</v>
      </c>
      <c r="N45" s="11"/>
      <c r="O45" s="11"/>
      <c r="P45" s="11"/>
    </row>
    <row r="46" spans="1:16" ht="18" customHeight="1">
      <c r="A46" s="10"/>
      <c r="B46" s="250" t="s">
        <v>302</v>
      </c>
      <c r="C46" s="250"/>
      <c r="D46" s="250"/>
      <c r="E46" s="250"/>
      <c r="F46" s="250"/>
      <c r="G46" s="250"/>
      <c r="H46" s="250"/>
      <c r="I46" s="250"/>
      <c r="J46" s="250"/>
      <c r="K46" s="250"/>
      <c r="L46" s="250"/>
      <c r="M46" s="250"/>
      <c r="N46" s="11"/>
      <c r="O46" s="11"/>
      <c r="P46" s="11"/>
    </row>
    <row r="47" spans="1:16" ht="21.75">
      <c r="A47" s="10"/>
      <c r="B47" s="73" t="s">
        <v>303</v>
      </c>
      <c r="C47" s="139">
        <v>-11501.71774256</v>
      </c>
      <c r="D47" s="140">
        <v>-6392.843819</v>
      </c>
      <c r="E47" s="139">
        <v>-27684.4134929154</v>
      </c>
      <c r="F47" s="140">
        <v>-34018.5788482555</v>
      </c>
      <c r="G47" s="139">
        <v>-110982.8436644943</v>
      </c>
      <c r="H47" s="140">
        <v>-52831</v>
      </c>
      <c r="I47" s="139">
        <v>-136313</v>
      </c>
      <c r="J47" s="140">
        <f>-98768</f>
        <v>-98768</v>
      </c>
      <c r="K47" s="139">
        <v>-102508</v>
      </c>
      <c r="L47" s="140">
        <v>8000</v>
      </c>
      <c r="M47" s="139">
        <v>57613.563</v>
      </c>
      <c r="N47" s="11"/>
      <c r="O47" s="11"/>
      <c r="P47" s="11"/>
    </row>
    <row r="48" spans="1:16" ht="21.75">
      <c r="A48" s="10"/>
      <c r="B48" s="73" t="s">
        <v>304</v>
      </c>
      <c r="C48" s="141">
        <v>27117.32076054</v>
      </c>
      <c r="D48" s="142">
        <v>10373.5324809</v>
      </c>
      <c r="E48" s="141">
        <v>27460.3890597</v>
      </c>
      <c r="F48" s="142">
        <v>38169.92139387</v>
      </c>
      <c r="G48" s="139">
        <v>120549.50988884001</v>
      </c>
      <c r="H48" s="140">
        <v>54831</v>
      </c>
      <c r="I48" s="139">
        <v>138415</v>
      </c>
      <c r="J48" s="140">
        <v>107717</v>
      </c>
      <c r="K48" s="139">
        <v>107717</v>
      </c>
      <c r="L48" s="140">
        <v>-8085</v>
      </c>
      <c r="M48" s="139">
        <v>-60070.62</v>
      </c>
      <c r="N48" s="11"/>
      <c r="O48" s="11"/>
      <c r="P48" s="11"/>
    </row>
    <row r="49" spans="1:16" ht="21.75">
      <c r="A49" s="10"/>
      <c r="B49" s="73" t="s">
        <v>305</v>
      </c>
      <c r="C49" s="139">
        <v>-2910.24900000001</v>
      </c>
      <c r="D49" s="142">
        <v>0</v>
      </c>
      <c r="E49" s="139">
        <v>-2055.43925977</v>
      </c>
      <c r="F49" s="142">
        <v>0</v>
      </c>
      <c r="G49" s="139">
        <v>-6317.309775070001</v>
      </c>
      <c r="H49" s="140">
        <v>0</v>
      </c>
      <c r="I49" s="139">
        <f>-773-707</f>
        <v>-1480</v>
      </c>
      <c r="J49" s="140">
        <f>-784-710</f>
        <v>-1494</v>
      </c>
      <c r="K49" s="139">
        <f>-784-752</f>
        <v>-1536</v>
      </c>
      <c r="L49" s="140">
        <v>-2</v>
      </c>
      <c r="M49" s="139">
        <v>-2863.465</v>
      </c>
      <c r="N49" s="11"/>
      <c r="O49" s="11"/>
      <c r="P49" s="11"/>
    </row>
    <row r="50" spans="1:16" ht="43.5">
      <c r="A50" s="10"/>
      <c r="B50" s="73" t="s">
        <v>306</v>
      </c>
      <c r="C50" s="141">
        <v>0</v>
      </c>
      <c r="D50" s="142">
        <v>0</v>
      </c>
      <c r="E50" s="139">
        <v>-120</v>
      </c>
      <c r="F50" s="142">
        <v>0</v>
      </c>
      <c r="G50" s="139">
        <v>0</v>
      </c>
      <c r="H50" s="140">
        <v>0</v>
      </c>
      <c r="I50" s="139">
        <v>0</v>
      </c>
      <c r="J50" s="140"/>
      <c r="K50" s="139">
        <v>0</v>
      </c>
      <c r="L50" s="140">
        <v>0</v>
      </c>
      <c r="M50" s="139">
        <v>0</v>
      </c>
      <c r="N50" s="11"/>
      <c r="O50" s="11"/>
      <c r="P50" s="11"/>
    </row>
    <row r="51" spans="1:16" ht="43.5">
      <c r="A51" s="10"/>
      <c r="B51" s="73" t="s">
        <v>307</v>
      </c>
      <c r="C51" s="139">
        <v>-12.3727637815689</v>
      </c>
      <c r="D51" s="140">
        <v>-7.63023999042516</v>
      </c>
      <c r="E51" s="139">
        <v>-27.7623087616602</v>
      </c>
      <c r="F51" s="140">
        <v>-55.763894216132</v>
      </c>
      <c r="G51" s="139">
        <v>-129.95083201535115</v>
      </c>
      <c r="H51" s="140">
        <v>-88</v>
      </c>
      <c r="I51" s="139">
        <v>-194</v>
      </c>
      <c r="J51" s="140">
        <v>-86</v>
      </c>
      <c r="K51" s="139">
        <v>-175</v>
      </c>
      <c r="L51" s="140">
        <v>-159</v>
      </c>
      <c r="M51" s="139">
        <v>-461.448</v>
      </c>
      <c r="N51" s="11"/>
      <c r="O51" s="11"/>
      <c r="P51" s="11"/>
    </row>
    <row r="52" spans="1:16" ht="66">
      <c r="A52" s="10"/>
      <c r="B52" s="76" t="s">
        <v>353</v>
      </c>
      <c r="C52" s="74">
        <v>12692.9812541984</v>
      </c>
      <c r="D52" s="141">
        <v>3973.05842190958</v>
      </c>
      <c r="E52" s="74">
        <v>-2427.22600174703</v>
      </c>
      <c r="F52" s="141">
        <v>4095.57865139834</v>
      </c>
      <c r="G52" s="74">
        <v>3119.405617260348</v>
      </c>
      <c r="H52" s="141">
        <v>1912</v>
      </c>
      <c r="I52" s="74">
        <f>SUM(I47:I51)</f>
        <v>428</v>
      </c>
      <c r="J52" s="141">
        <f>SUM(J47:J51)</f>
        <v>7369</v>
      </c>
      <c r="K52" s="74">
        <f>SUM(K47:K51)</f>
        <v>3498</v>
      </c>
      <c r="L52" s="141">
        <f>SUM(L47:L51)</f>
        <v>-246</v>
      </c>
      <c r="M52" s="74">
        <f>SUM(M47:M51)</f>
        <v>-5781.970000000001</v>
      </c>
      <c r="N52" s="11"/>
      <c r="O52" s="11"/>
      <c r="P52" s="11"/>
    </row>
    <row r="53" spans="2:16" ht="21">
      <c r="B53" s="97"/>
      <c r="C53" s="136"/>
      <c r="D53" s="137"/>
      <c r="E53" s="136"/>
      <c r="F53" s="137"/>
      <c r="G53" s="137"/>
      <c r="H53" s="59"/>
      <c r="I53" s="59"/>
      <c r="J53" s="59"/>
      <c r="K53" s="59"/>
      <c r="L53" s="59"/>
      <c r="M53" s="59"/>
      <c r="N53" s="11"/>
      <c r="O53" s="11"/>
      <c r="P53" s="11"/>
    </row>
    <row r="54" spans="2:16" ht="21">
      <c r="B54" s="97"/>
      <c r="C54" s="33">
        <v>2014</v>
      </c>
      <c r="D54" s="33" t="s">
        <v>68</v>
      </c>
      <c r="E54" s="33">
        <v>2015</v>
      </c>
      <c r="F54" s="33" t="s">
        <v>69</v>
      </c>
      <c r="G54" s="33">
        <v>2016</v>
      </c>
      <c r="H54" s="33" t="s">
        <v>362</v>
      </c>
      <c r="I54" s="33">
        <v>2017</v>
      </c>
      <c r="J54" s="33" t="s">
        <v>380</v>
      </c>
      <c r="K54" s="33">
        <v>2018</v>
      </c>
      <c r="L54" s="33" t="s">
        <v>381</v>
      </c>
      <c r="M54" s="33">
        <v>2019</v>
      </c>
      <c r="N54" s="11"/>
      <c r="O54" s="11"/>
      <c r="P54" s="11"/>
    </row>
    <row r="55" spans="1:16" ht="43.5">
      <c r="A55" s="10"/>
      <c r="B55" s="73" t="s">
        <v>320</v>
      </c>
      <c r="C55" s="130">
        <v>2709</v>
      </c>
      <c r="D55" s="135">
        <f>D52+D43+D33</f>
        <v>2989.5619982955795</v>
      </c>
      <c r="E55" s="74">
        <v>-3905</v>
      </c>
      <c r="F55" s="140">
        <f>F52+F43+F33</f>
        <v>-228.66701685116095</v>
      </c>
      <c r="G55" s="74">
        <v>383.8556888566464</v>
      </c>
      <c r="H55" s="140">
        <v>1300</v>
      </c>
      <c r="I55" s="74">
        <v>-63</v>
      </c>
      <c r="J55" s="140">
        <v>1460</v>
      </c>
      <c r="K55" s="74">
        <v>6372</v>
      </c>
      <c r="L55" s="140">
        <v>255</v>
      </c>
      <c r="M55" s="74">
        <v>-5102</v>
      </c>
      <c r="N55" s="11"/>
      <c r="O55" s="11"/>
      <c r="P55" s="11"/>
    </row>
    <row r="56" spans="1:16" ht="43.5">
      <c r="A56" s="10"/>
      <c r="B56" s="73" t="s">
        <v>354</v>
      </c>
      <c r="C56" s="130">
        <v>1596</v>
      </c>
      <c r="D56" s="135">
        <v>4305</v>
      </c>
      <c r="E56" s="130">
        <v>4305</v>
      </c>
      <c r="F56" s="135">
        <v>401</v>
      </c>
      <c r="G56" s="74">
        <v>400.645</v>
      </c>
      <c r="H56" s="140">
        <v>785</v>
      </c>
      <c r="I56" s="74">
        <v>785</v>
      </c>
      <c r="J56" s="140">
        <v>722</v>
      </c>
      <c r="K56" s="74">
        <v>722</v>
      </c>
      <c r="L56" s="140">
        <v>7094</v>
      </c>
      <c r="M56" s="74">
        <v>7094</v>
      </c>
      <c r="N56" s="11"/>
      <c r="O56" s="11"/>
      <c r="P56" s="11"/>
    </row>
    <row r="57" spans="1:16" ht="43.5">
      <c r="A57" s="10"/>
      <c r="B57" s="76" t="s">
        <v>178</v>
      </c>
      <c r="C57" s="74">
        <v>4305.28753595085</v>
      </c>
      <c r="D57" s="74">
        <v>7294.849</v>
      </c>
      <c r="E57" s="74">
        <v>400.645</v>
      </c>
      <c r="F57" s="74">
        <v>171.978</v>
      </c>
      <c r="G57" s="74">
        <v>784.5006888566464</v>
      </c>
      <c r="H57" s="74">
        <v>2085</v>
      </c>
      <c r="I57" s="74">
        <v>722</v>
      </c>
      <c r="J57" s="74">
        <v>2182</v>
      </c>
      <c r="K57" s="74">
        <v>7094</v>
      </c>
      <c r="L57" s="74">
        <v>7349</v>
      </c>
      <c r="M57" s="74">
        <v>1991</v>
      </c>
      <c r="N57" s="144"/>
      <c r="O57" s="144"/>
      <c r="P57" s="144"/>
    </row>
    <row r="58" spans="2:16" ht="21">
      <c r="B58" s="7"/>
      <c r="C58" s="145"/>
      <c r="D58" s="145"/>
      <c r="E58" s="145"/>
      <c r="F58" s="145"/>
      <c r="G58" s="145"/>
      <c r="H58" s="145"/>
      <c r="I58" s="145"/>
      <c r="J58" s="145"/>
      <c r="K58" s="145"/>
      <c r="L58" s="145"/>
      <c r="M58" s="145"/>
      <c r="N58" s="144"/>
      <c r="O58" s="144"/>
      <c r="P58" s="144"/>
    </row>
    <row r="59" spans="2:16" ht="21">
      <c r="B59" s="7"/>
      <c r="C59" s="145"/>
      <c r="D59" s="145"/>
      <c r="E59" s="145"/>
      <c r="F59" s="145"/>
      <c r="G59" s="145"/>
      <c r="H59" s="145"/>
      <c r="I59" s="145"/>
      <c r="J59" s="145"/>
      <c r="K59" s="145"/>
      <c r="L59" s="145"/>
      <c r="M59" s="145"/>
      <c r="N59" s="144"/>
      <c r="O59" s="144"/>
      <c r="P59" s="144"/>
    </row>
    <row r="60" spans="2:16" ht="21">
      <c r="B60" s="11"/>
      <c r="C60" s="11"/>
      <c r="D60" s="11"/>
      <c r="E60" s="11"/>
      <c r="F60" s="11"/>
      <c r="G60" s="11"/>
      <c r="H60" s="11"/>
      <c r="I60" s="51"/>
      <c r="J60" s="51" t="s">
        <v>134</v>
      </c>
      <c r="K60" s="51"/>
      <c r="L60" s="51"/>
      <c r="M60" s="51"/>
      <c r="N60" s="51"/>
      <c r="O60" s="51"/>
      <c r="P60" s="51"/>
    </row>
    <row r="61" spans="2:16" ht="21">
      <c r="B61" s="11"/>
      <c r="C61" s="11"/>
      <c r="D61" s="11"/>
      <c r="E61" s="11"/>
      <c r="F61" s="11"/>
      <c r="G61" s="11"/>
      <c r="H61" s="11"/>
      <c r="I61" s="8"/>
      <c r="J61" s="8"/>
      <c r="K61" s="8"/>
      <c r="L61" s="8"/>
      <c r="M61" s="8"/>
      <c r="N61" s="8"/>
      <c r="O61" s="8"/>
      <c r="P61" s="8"/>
    </row>
    <row r="62" spans="2:16" ht="21">
      <c r="B62" s="11"/>
      <c r="C62" s="11"/>
      <c r="D62" s="11"/>
      <c r="E62" s="11"/>
      <c r="F62" s="11"/>
      <c r="G62" s="11"/>
      <c r="H62" s="11"/>
      <c r="I62" s="51"/>
      <c r="J62" s="51" t="s">
        <v>64</v>
      </c>
      <c r="K62" s="51"/>
      <c r="L62" s="51"/>
      <c r="M62" s="51"/>
      <c r="N62" s="51"/>
      <c r="O62" s="51"/>
      <c r="P62" s="51"/>
    </row>
  </sheetData>
  <sheetProtection/>
  <mergeCells count="5">
    <mergeCell ref="C1:M2"/>
    <mergeCell ref="B6:M6"/>
    <mergeCell ref="B9:M9"/>
    <mergeCell ref="B36:M36"/>
    <mergeCell ref="B46:M46"/>
  </mergeCells>
  <hyperlinks>
    <hyperlink ref="J62:L62" location="Содержание!A1" display="Вернуться к содержанию"/>
    <hyperlink ref="J60" location="'1. Передача и распределение ээ'!A1" display="Вернуться в меню &quot;Переда и распределение электроэнергии"/>
    <hyperlink ref="J60:P60" location="'3. Финансовые результаты'!A1" display="Вернуться в меню &quot;Финансовые результаты&quot;"/>
  </hyperlinks>
  <printOptions/>
  <pageMargins left="0.7" right="0.7" top="0.75" bottom="0.75" header="0.3" footer="0.3"/>
  <pageSetup orientation="portrait" paperSize="3"/>
  <drawing r:id="rId1"/>
</worksheet>
</file>

<file path=xl/worksheets/sheet16.xml><?xml version="1.0" encoding="utf-8"?>
<worksheet xmlns="http://schemas.openxmlformats.org/spreadsheetml/2006/main" xmlns:r="http://schemas.openxmlformats.org/officeDocument/2006/relationships">
  <dimension ref="B1:O21"/>
  <sheetViews>
    <sheetView zoomScalePageLayoutView="0" workbookViewId="0" topLeftCell="A1">
      <selection activeCell="I21" sqref="I21"/>
    </sheetView>
  </sheetViews>
  <sheetFormatPr defaultColWidth="9.140625" defaultRowHeight="15"/>
  <cols>
    <col min="1" max="16384" width="9.140625" style="3" customWidth="1"/>
  </cols>
  <sheetData>
    <row r="1" spans="7:15" ht="15">
      <c r="G1" s="220" t="s">
        <v>5</v>
      </c>
      <c r="H1" s="220"/>
      <c r="I1" s="220"/>
      <c r="J1" s="220"/>
      <c r="K1" s="220"/>
      <c r="L1" s="220"/>
      <c r="M1" s="220"/>
      <c r="N1" s="220"/>
      <c r="O1" s="220"/>
    </row>
    <row r="2" spans="7:15" ht="25.5" customHeight="1">
      <c r="G2" s="220"/>
      <c r="H2" s="220"/>
      <c r="I2" s="220"/>
      <c r="J2" s="220"/>
      <c r="K2" s="220"/>
      <c r="L2" s="220"/>
      <c r="M2" s="220"/>
      <c r="N2" s="220"/>
      <c r="O2" s="220"/>
    </row>
    <row r="6" spans="3:13" ht="22.5">
      <c r="C6" s="146" t="s">
        <v>188</v>
      </c>
      <c r="D6" s="146" t="s">
        <v>189</v>
      </c>
      <c r="E6" s="146"/>
      <c r="F6" s="146"/>
      <c r="G6" s="146"/>
      <c r="J6" s="146"/>
      <c r="K6" s="6"/>
      <c r="L6" s="6"/>
      <c r="M6" s="6"/>
    </row>
    <row r="7" spans="3:13" ht="18.75">
      <c r="C7" s="5"/>
      <c r="D7" s="6"/>
      <c r="E7" s="6"/>
      <c r="F7" s="6"/>
      <c r="G7" s="6"/>
      <c r="H7" s="6"/>
      <c r="I7" s="6"/>
      <c r="J7" s="6"/>
      <c r="K7" s="6"/>
      <c r="L7" s="6"/>
      <c r="M7" s="6"/>
    </row>
    <row r="8" spans="3:13" ht="22.5">
      <c r="C8" s="146" t="s">
        <v>190</v>
      </c>
      <c r="D8" s="146" t="s">
        <v>198</v>
      </c>
      <c r="E8" s="146"/>
      <c r="F8" s="146"/>
      <c r="G8" s="146"/>
      <c r="J8" s="146"/>
      <c r="K8" s="6"/>
      <c r="L8" s="6"/>
      <c r="M8" s="6"/>
    </row>
    <row r="9" spans="2:12" ht="18.75">
      <c r="B9" s="6"/>
      <c r="C9" s="6"/>
      <c r="D9" s="6"/>
      <c r="E9" s="6"/>
      <c r="F9" s="6"/>
      <c r="G9" s="6"/>
      <c r="H9" s="6"/>
      <c r="I9" s="6"/>
      <c r="J9" s="6"/>
      <c r="K9" s="6"/>
      <c r="L9" s="6"/>
    </row>
    <row r="10" spans="2:12" ht="18.75">
      <c r="B10" s="6"/>
      <c r="C10" s="251"/>
      <c r="D10" s="251"/>
      <c r="E10" s="251"/>
      <c r="F10" s="251"/>
      <c r="G10" s="251"/>
      <c r="H10" s="251"/>
      <c r="I10" s="251"/>
      <c r="J10" s="6"/>
      <c r="K10" s="6"/>
      <c r="L10" s="6"/>
    </row>
    <row r="11" spans="2:12" ht="18.75">
      <c r="B11" s="6"/>
      <c r="C11" s="6"/>
      <c r="D11" s="6"/>
      <c r="E11" s="6"/>
      <c r="F11" s="6"/>
      <c r="G11" s="6"/>
      <c r="H11" s="6"/>
      <c r="I11" s="6"/>
      <c r="J11" s="6"/>
      <c r="K11" s="6"/>
      <c r="L11" s="6"/>
    </row>
    <row r="12" spans="2:12" ht="18.75">
      <c r="B12" s="6"/>
      <c r="C12" s="6"/>
      <c r="D12" s="6"/>
      <c r="E12" s="6"/>
      <c r="F12" s="6"/>
      <c r="G12" s="6"/>
      <c r="H12" s="6"/>
      <c r="I12" s="6"/>
      <c r="J12" s="6"/>
      <c r="K12" s="6"/>
      <c r="L12" s="6"/>
    </row>
    <row r="13" spans="2:12" ht="18.75">
      <c r="B13" s="6"/>
      <c r="C13" s="6"/>
      <c r="D13" s="6"/>
      <c r="E13" s="6"/>
      <c r="F13" s="6"/>
      <c r="G13" s="6"/>
      <c r="H13" s="6"/>
      <c r="I13" s="6"/>
      <c r="J13" s="6"/>
      <c r="K13" s="6"/>
      <c r="L13" s="6"/>
    </row>
    <row r="14" spans="2:12" ht="18.75">
      <c r="B14" s="6"/>
      <c r="C14" s="6"/>
      <c r="D14" s="6"/>
      <c r="E14" s="6"/>
      <c r="F14" s="6"/>
      <c r="G14" s="6"/>
      <c r="H14" s="6"/>
      <c r="I14" s="6"/>
      <c r="J14" s="6"/>
      <c r="K14" s="6"/>
      <c r="L14" s="6"/>
    </row>
    <row r="15" spans="2:12" ht="18.75">
      <c r="B15" s="6"/>
      <c r="C15" s="6"/>
      <c r="D15" s="6"/>
      <c r="E15" s="6"/>
      <c r="F15" s="6"/>
      <c r="G15" s="6"/>
      <c r="H15" s="6"/>
      <c r="I15" s="6"/>
      <c r="J15" s="6"/>
      <c r="K15" s="6"/>
      <c r="L15" s="6"/>
    </row>
    <row r="16" spans="2:12" ht="18.75">
      <c r="B16" s="6"/>
      <c r="C16" s="6"/>
      <c r="D16" s="6"/>
      <c r="E16" s="6"/>
      <c r="F16" s="6"/>
      <c r="G16" s="6"/>
      <c r="H16" s="6"/>
      <c r="I16" s="6"/>
      <c r="J16" s="6"/>
      <c r="K16" s="6"/>
      <c r="L16" s="6"/>
    </row>
    <row r="17" spans="2:12" ht="18.75">
      <c r="B17" s="6"/>
      <c r="C17" s="6"/>
      <c r="D17" s="6"/>
      <c r="E17" s="6"/>
      <c r="F17" s="6"/>
      <c r="G17" s="6"/>
      <c r="H17" s="6"/>
      <c r="I17" s="6"/>
      <c r="J17" s="6"/>
      <c r="K17" s="6"/>
      <c r="L17" s="6"/>
    </row>
    <row r="18" spans="2:12" ht="18.75">
      <c r="B18" s="6"/>
      <c r="C18" s="6"/>
      <c r="D18" s="6"/>
      <c r="E18" s="6"/>
      <c r="F18" s="6"/>
      <c r="G18" s="6"/>
      <c r="H18" s="6"/>
      <c r="I18" s="6"/>
      <c r="J18" s="6"/>
      <c r="K18" s="6"/>
      <c r="L18" s="6"/>
    </row>
    <row r="19" spans="2:12" ht="18.75">
      <c r="B19" s="6"/>
      <c r="C19" s="6"/>
      <c r="D19" s="6"/>
      <c r="E19" s="6"/>
      <c r="F19" s="6"/>
      <c r="G19" s="6"/>
      <c r="H19" s="6"/>
      <c r="I19" s="6"/>
      <c r="J19" s="6"/>
      <c r="K19" s="6"/>
      <c r="L19" s="6"/>
    </row>
    <row r="20" spans="2:12" ht="18.75">
      <c r="B20" s="6"/>
      <c r="C20" s="6"/>
      <c r="D20" s="6"/>
      <c r="E20" s="6"/>
      <c r="F20" s="6"/>
      <c r="G20" s="6"/>
      <c r="H20" s="6"/>
      <c r="I20" s="6"/>
      <c r="J20" s="6"/>
      <c r="K20" s="6"/>
      <c r="L20" s="6"/>
    </row>
    <row r="21" spans="2:11" ht="18.75">
      <c r="B21" s="6"/>
      <c r="C21" s="6"/>
      <c r="D21" s="6"/>
      <c r="E21" s="6"/>
      <c r="F21" s="6"/>
      <c r="G21" s="6"/>
      <c r="H21" s="6"/>
      <c r="I21" s="51" t="s">
        <v>64</v>
      </c>
      <c r="J21" s="51"/>
      <c r="K21" s="6"/>
    </row>
  </sheetData>
  <sheetProtection/>
  <mergeCells count="2">
    <mergeCell ref="C10:I10"/>
    <mergeCell ref="G1:O2"/>
  </mergeCells>
  <hyperlinks>
    <hyperlink ref="D6:J6" location="'4.1.'!A1" display="Основные параметры инвестиционной программы"/>
    <hyperlink ref="D8:J8" location="'4.2.'!A1" display="Приоритетные объекты инвестиционной программы"/>
    <hyperlink ref="I21:K21" location="Содержание!A1" display="Вернуться к содержанию"/>
  </hyperlinks>
  <printOptions/>
  <pageMargins left="0.7" right="0.7" top="0.75" bottom="0.75" header="0.3" footer="0.3"/>
  <pageSetup orientation="portrait" paperSize="3"/>
  <drawing r:id="rId1"/>
</worksheet>
</file>

<file path=xl/worksheets/sheet17.xml><?xml version="1.0" encoding="utf-8"?>
<worksheet xmlns="http://schemas.openxmlformats.org/spreadsheetml/2006/main" xmlns:r="http://schemas.openxmlformats.org/officeDocument/2006/relationships">
  <dimension ref="B1:M88"/>
  <sheetViews>
    <sheetView zoomScalePageLayoutView="0" workbookViewId="0" topLeftCell="A52">
      <selection activeCell="L93" sqref="L93"/>
    </sheetView>
  </sheetViews>
  <sheetFormatPr defaultColWidth="9.140625" defaultRowHeight="15"/>
  <cols>
    <col min="1" max="1" width="9.140625" style="10" customWidth="1"/>
    <col min="2" max="2" width="57.421875" style="10" customWidth="1"/>
    <col min="3" max="5" width="16.28125" style="10" customWidth="1"/>
    <col min="6" max="9" width="11.140625" style="10" customWidth="1"/>
    <col min="10" max="16384" width="9.140625" style="10" customWidth="1"/>
  </cols>
  <sheetData>
    <row r="1" spans="2:13" ht="15" customHeight="1">
      <c r="B1" s="233" t="s">
        <v>448</v>
      </c>
      <c r="C1" s="233"/>
      <c r="D1" s="233"/>
      <c r="E1" s="233"/>
      <c r="F1" s="233"/>
      <c r="G1" s="233"/>
      <c r="H1" s="233"/>
      <c r="I1" s="233"/>
      <c r="J1" s="233"/>
      <c r="K1" s="233"/>
      <c r="L1" s="53"/>
      <c r="M1" s="53"/>
    </row>
    <row r="2" spans="2:13" ht="25.5" customHeight="1">
      <c r="B2" s="233"/>
      <c r="C2" s="233"/>
      <c r="D2" s="233"/>
      <c r="E2" s="233"/>
      <c r="F2" s="233"/>
      <c r="G2" s="233"/>
      <c r="H2" s="233"/>
      <c r="I2" s="233"/>
      <c r="J2" s="233"/>
      <c r="K2" s="233"/>
      <c r="L2" s="53"/>
      <c r="M2" s="53"/>
    </row>
    <row r="3" ht="15"/>
    <row r="4" ht="15"/>
    <row r="6" spans="2:13" ht="21">
      <c r="B6" s="230" t="s">
        <v>189</v>
      </c>
      <c r="C6" s="230"/>
      <c r="D6" s="230"/>
      <c r="E6" s="230"/>
      <c r="F6" s="230"/>
      <c r="G6" s="230"/>
      <c r="H6" s="230"/>
      <c r="I6" s="230"/>
      <c r="J6" s="230"/>
      <c r="K6" s="230"/>
      <c r="L6" s="230"/>
      <c r="M6" s="230"/>
    </row>
    <row r="8" spans="10:13" ht="21">
      <c r="J8" s="254" t="s">
        <v>382</v>
      </c>
      <c r="K8" s="254"/>
      <c r="L8" s="254"/>
      <c r="M8" s="254"/>
    </row>
    <row r="9" spans="3:13" ht="21">
      <c r="C9" s="33">
        <v>2013</v>
      </c>
      <c r="D9" s="33">
        <v>2014</v>
      </c>
      <c r="E9" s="33">
        <v>2015</v>
      </c>
      <c r="F9" s="33">
        <v>2016</v>
      </c>
      <c r="G9" s="33">
        <v>2017</v>
      </c>
      <c r="H9" s="33">
        <v>2018</v>
      </c>
      <c r="I9" s="33">
        <v>2019</v>
      </c>
      <c r="J9" s="33">
        <v>2020</v>
      </c>
      <c r="K9" s="33">
        <v>2021</v>
      </c>
      <c r="L9" s="33">
        <v>2022</v>
      </c>
      <c r="M9" s="33">
        <v>2023</v>
      </c>
    </row>
    <row r="10" spans="2:13" ht="21">
      <c r="B10" s="38" t="s">
        <v>191</v>
      </c>
      <c r="C10" s="151">
        <v>51212</v>
      </c>
      <c r="D10" s="151">
        <v>45494</v>
      </c>
      <c r="E10" s="151">
        <v>36715</v>
      </c>
      <c r="F10" s="151">
        <v>32287.03823122999</v>
      </c>
      <c r="G10" s="151">
        <v>30801.46608836</v>
      </c>
      <c r="H10" s="151">
        <v>30174.332724270003</v>
      </c>
      <c r="I10" s="151">
        <v>31007.051363626008</v>
      </c>
      <c r="J10" s="135">
        <v>28961.03848402009</v>
      </c>
      <c r="K10" s="135">
        <v>25625.65131848</v>
      </c>
      <c r="L10" s="135">
        <v>23822.177238070068</v>
      </c>
      <c r="M10" s="135">
        <v>18427.041566639997</v>
      </c>
    </row>
    <row r="11" spans="2:13" ht="21.75">
      <c r="B11" s="37" t="s">
        <v>192</v>
      </c>
      <c r="C11" s="151">
        <v>45827</v>
      </c>
      <c r="D11" s="151">
        <v>45452</v>
      </c>
      <c r="E11" s="151">
        <v>34458</v>
      </c>
      <c r="F11" s="151">
        <v>29755.640542</v>
      </c>
      <c r="G11" s="151">
        <v>28841.799568120005</v>
      </c>
      <c r="H11" s="151">
        <v>29689.880433289993</v>
      </c>
      <c r="I11" s="151">
        <v>30229.014437042006</v>
      </c>
      <c r="J11" s="135">
        <v>31594</v>
      </c>
      <c r="K11" s="135">
        <v>24979</v>
      </c>
      <c r="L11" s="135">
        <v>32298</v>
      </c>
      <c r="M11" s="135">
        <v>17391</v>
      </c>
    </row>
    <row r="12" spans="2:13" ht="21.75">
      <c r="B12" s="37" t="s">
        <v>193</v>
      </c>
      <c r="C12" s="151">
        <v>42694</v>
      </c>
      <c r="D12" s="151">
        <v>47795</v>
      </c>
      <c r="E12" s="151">
        <v>36295</v>
      </c>
      <c r="F12" s="151">
        <v>36724.66294846</v>
      </c>
      <c r="G12" s="151">
        <v>33197.841837169995</v>
      </c>
      <c r="H12" s="151">
        <v>30536.75617166999</v>
      </c>
      <c r="I12" s="151">
        <v>34263.56331918202</v>
      </c>
      <c r="J12" s="135">
        <v>31798.662015829646</v>
      </c>
      <c r="K12" s="135">
        <v>30634.413759350133</v>
      </c>
      <c r="L12" s="135">
        <v>29392.23345941002</v>
      </c>
      <c r="M12" s="135">
        <v>25552.597412640047</v>
      </c>
    </row>
    <row r="13" spans="2:13" ht="21">
      <c r="B13" s="38" t="s">
        <v>194</v>
      </c>
      <c r="C13" s="151">
        <v>28476</v>
      </c>
      <c r="D13" s="151">
        <v>27130</v>
      </c>
      <c r="E13" s="151">
        <v>28280</v>
      </c>
      <c r="F13" s="151">
        <v>32431.68553276459</v>
      </c>
      <c r="G13" s="151">
        <v>34184.191201219575</v>
      </c>
      <c r="H13" s="151">
        <v>35021.7117356496</v>
      </c>
      <c r="I13" s="151">
        <v>35858.22996630431</v>
      </c>
      <c r="J13" s="135">
        <v>29728.332397790007</v>
      </c>
      <c r="K13" s="135">
        <v>30760.497227129978</v>
      </c>
      <c r="L13" s="135">
        <v>22670.301622409992</v>
      </c>
      <c r="M13" s="135">
        <v>24091.93647613999</v>
      </c>
    </row>
    <row r="14" spans="2:13" ht="21.75">
      <c r="B14" s="37" t="s">
        <v>195</v>
      </c>
      <c r="C14" s="151">
        <v>4453</v>
      </c>
      <c r="D14" s="151">
        <v>3440</v>
      </c>
      <c r="E14" s="151">
        <v>1593</v>
      </c>
      <c r="F14" s="151">
        <v>1282.3199999999997</v>
      </c>
      <c r="G14" s="151">
        <v>987.1019999999996</v>
      </c>
      <c r="H14" s="151">
        <v>1027.7629999999995</v>
      </c>
      <c r="I14" s="151">
        <v>1069.5589999999988</v>
      </c>
      <c r="J14" s="135">
        <v>1554.327000000002</v>
      </c>
      <c r="K14" s="135">
        <v>1436.2369999999996</v>
      </c>
      <c r="L14" s="135">
        <v>811.5219999999998</v>
      </c>
      <c r="M14" s="135">
        <v>1186.9660000000006</v>
      </c>
    </row>
    <row r="15" spans="2:13" ht="21.75">
      <c r="B15" s="37" t="s">
        <v>196</v>
      </c>
      <c r="C15" s="151">
        <v>6195</v>
      </c>
      <c r="D15" s="151">
        <v>8614</v>
      </c>
      <c r="E15" s="151">
        <v>6206</v>
      </c>
      <c r="F15" s="151">
        <v>4827.5408099999895</v>
      </c>
      <c r="G15" s="151">
        <v>4557.576569999993</v>
      </c>
      <c r="H15" s="151">
        <v>4267.6529099999925</v>
      </c>
      <c r="I15" s="151">
        <v>4358.031769999998</v>
      </c>
      <c r="J15" s="135">
        <v>3479.418999999996</v>
      </c>
      <c r="K15" s="135">
        <v>2951.8569999999977</v>
      </c>
      <c r="L15" s="135">
        <v>2717.0379999999986</v>
      </c>
      <c r="M15" s="135">
        <v>2000.0339999999997</v>
      </c>
    </row>
    <row r="16" spans="2:13" ht="21">
      <c r="B16" s="148"/>
      <c r="C16" s="149"/>
      <c r="D16" s="149"/>
      <c r="E16" s="149"/>
      <c r="F16" s="149"/>
      <c r="G16" s="149"/>
      <c r="H16" s="149"/>
      <c r="I16" s="149"/>
      <c r="J16" s="173"/>
      <c r="K16" s="173"/>
      <c r="L16" s="173"/>
      <c r="M16" s="173"/>
    </row>
    <row r="17" spans="2:13" ht="15">
      <c r="B17" s="252" t="s">
        <v>383</v>
      </c>
      <c r="C17" s="253"/>
      <c r="D17" s="253"/>
      <c r="E17" s="253"/>
      <c r="F17" s="253"/>
      <c r="G17" s="253"/>
      <c r="H17" s="253"/>
      <c r="I17" s="253"/>
      <c r="J17" s="253"/>
      <c r="K17" s="253"/>
      <c r="L17" s="253"/>
      <c r="M17" s="253"/>
    </row>
    <row r="18" spans="2:13" ht="21">
      <c r="B18" s="148"/>
      <c r="C18" s="174"/>
      <c r="D18" s="174"/>
      <c r="E18" s="174"/>
      <c r="F18" s="174"/>
      <c r="G18" s="174"/>
      <c r="H18" s="174"/>
      <c r="I18" s="174"/>
      <c r="J18" s="174"/>
      <c r="K18" s="174"/>
      <c r="L18" s="174"/>
      <c r="M18" s="174"/>
    </row>
    <row r="19" spans="2:13" ht="21">
      <c r="B19" s="230" t="s">
        <v>384</v>
      </c>
      <c r="C19" s="230"/>
      <c r="D19" s="230"/>
      <c r="E19" s="230"/>
      <c r="F19" s="230"/>
      <c r="G19" s="230"/>
      <c r="H19" s="230"/>
      <c r="I19" s="230"/>
      <c r="J19" s="230"/>
      <c r="K19" s="230"/>
      <c r="L19" s="230"/>
      <c r="M19" s="230"/>
    </row>
    <row r="20" spans="2:13" ht="21">
      <c r="B20" s="11"/>
      <c r="C20" s="11"/>
      <c r="D20" s="11"/>
      <c r="E20" s="11"/>
      <c r="F20" s="11"/>
      <c r="G20" s="11"/>
      <c r="H20" s="11"/>
      <c r="I20" s="11"/>
      <c r="J20" s="11"/>
      <c r="K20" s="11"/>
      <c r="L20" s="11"/>
      <c r="M20" s="11"/>
    </row>
    <row r="21" spans="2:13" ht="21">
      <c r="B21" s="58"/>
      <c r="C21" s="33">
        <v>2013</v>
      </c>
      <c r="D21" s="33">
        <v>2014</v>
      </c>
      <c r="E21" s="33">
        <v>2015</v>
      </c>
      <c r="F21" s="33">
        <v>2016</v>
      </c>
      <c r="G21" s="8"/>
      <c r="H21" s="8"/>
      <c r="I21" s="8"/>
      <c r="J21" s="8"/>
      <c r="K21" s="11"/>
      <c r="L21" s="11"/>
      <c r="M21" s="11"/>
    </row>
    <row r="22" spans="2:13" ht="21.75">
      <c r="B22" s="154" t="s">
        <v>205</v>
      </c>
      <c r="C22" s="159">
        <v>9101</v>
      </c>
      <c r="D22" s="159">
        <v>10958</v>
      </c>
      <c r="E22" s="160">
        <v>4479</v>
      </c>
      <c r="F22" s="159">
        <v>7400.320596369999</v>
      </c>
      <c r="G22" s="152"/>
      <c r="H22" s="152"/>
      <c r="I22" s="152"/>
      <c r="J22" s="176"/>
      <c r="K22" s="144"/>
      <c r="L22" s="144"/>
      <c r="M22" s="144"/>
    </row>
    <row r="23" spans="2:13" ht="21.75">
      <c r="B23" s="37" t="s">
        <v>206</v>
      </c>
      <c r="C23" s="151">
        <v>7436</v>
      </c>
      <c r="D23" s="151">
        <v>6239</v>
      </c>
      <c r="E23" s="161">
        <v>3053</v>
      </c>
      <c r="F23" s="151">
        <v>5348.098820669999</v>
      </c>
      <c r="G23" s="149"/>
      <c r="H23" s="149"/>
      <c r="I23" s="149"/>
      <c r="J23" s="8"/>
      <c r="K23" s="11"/>
      <c r="L23" s="11"/>
      <c r="M23" s="11"/>
    </row>
    <row r="24" spans="2:13" ht="21.75">
      <c r="B24" s="37" t="s">
        <v>207</v>
      </c>
      <c r="C24" s="151">
        <v>1664</v>
      </c>
      <c r="D24" s="151">
        <v>4719</v>
      </c>
      <c r="E24" s="161">
        <v>1426</v>
      </c>
      <c r="F24" s="151">
        <v>2052.2217757</v>
      </c>
      <c r="G24" s="149"/>
      <c r="H24" s="149"/>
      <c r="I24" s="149"/>
      <c r="J24" s="8"/>
      <c r="K24" s="11"/>
      <c r="L24" s="11"/>
      <c r="M24" s="11"/>
    </row>
    <row r="25" spans="2:13" ht="21.75">
      <c r="B25" s="154" t="s">
        <v>208</v>
      </c>
      <c r="C25" s="159">
        <v>0</v>
      </c>
      <c r="D25" s="159">
        <v>0</v>
      </c>
      <c r="E25" s="160">
        <v>0</v>
      </c>
      <c r="F25" s="159">
        <v>0</v>
      </c>
      <c r="G25" s="152"/>
      <c r="H25" s="152"/>
      <c r="I25" s="152"/>
      <c r="J25" s="176"/>
      <c r="K25" s="144"/>
      <c r="L25" s="144"/>
      <c r="M25" s="144"/>
    </row>
    <row r="26" spans="2:13" ht="21.75">
      <c r="B26" s="37" t="s">
        <v>209</v>
      </c>
      <c r="C26" s="151">
        <v>0</v>
      </c>
      <c r="D26" s="151">
        <v>0</v>
      </c>
      <c r="E26" s="161">
        <v>0</v>
      </c>
      <c r="F26" s="151">
        <v>0</v>
      </c>
      <c r="G26" s="149"/>
      <c r="H26" s="149"/>
      <c r="I26" s="149"/>
      <c r="J26" s="8"/>
      <c r="K26" s="11"/>
      <c r="L26" s="11"/>
      <c r="M26" s="11"/>
    </row>
    <row r="27" spans="2:13" ht="21.75">
      <c r="B27" s="37" t="s">
        <v>210</v>
      </c>
      <c r="C27" s="151">
        <v>0</v>
      </c>
      <c r="D27" s="151">
        <v>0</v>
      </c>
      <c r="E27" s="161">
        <v>0</v>
      </c>
      <c r="F27" s="151">
        <v>0</v>
      </c>
      <c r="G27" s="149"/>
      <c r="H27" s="149"/>
      <c r="I27" s="149"/>
      <c r="J27" s="8"/>
      <c r="K27" s="11"/>
      <c r="L27" s="11"/>
      <c r="M27" s="11"/>
    </row>
    <row r="28" spans="2:13" ht="21.75">
      <c r="B28" s="154" t="s">
        <v>211</v>
      </c>
      <c r="C28" s="159">
        <v>33593</v>
      </c>
      <c r="D28" s="159">
        <v>36837</v>
      </c>
      <c r="E28" s="160">
        <v>31816</v>
      </c>
      <c r="F28" s="159">
        <v>29324.34235209</v>
      </c>
      <c r="G28" s="152"/>
      <c r="H28" s="152"/>
      <c r="I28" s="152"/>
      <c r="J28" s="176"/>
      <c r="K28" s="144"/>
      <c r="L28" s="144"/>
      <c r="M28" s="144"/>
    </row>
    <row r="29" spans="2:13" ht="21.75">
      <c r="B29" s="37" t="s">
        <v>212</v>
      </c>
      <c r="C29" s="151">
        <v>9203</v>
      </c>
      <c r="D29" s="151">
        <v>9504</v>
      </c>
      <c r="E29" s="161">
        <v>4509</v>
      </c>
      <c r="F29" s="151">
        <v>3977.7683663899998</v>
      </c>
      <c r="G29" s="149"/>
      <c r="H29" s="149"/>
      <c r="I29" s="149"/>
      <c r="J29" s="8"/>
      <c r="K29" s="11"/>
      <c r="L29" s="11"/>
      <c r="M29" s="11"/>
    </row>
    <row r="30" spans="2:13" ht="21.75">
      <c r="B30" s="37" t="s">
        <v>209</v>
      </c>
      <c r="C30" s="151">
        <v>9108</v>
      </c>
      <c r="D30" s="151">
        <v>9489</v>
      </c>
      <c r="E30" s="161">
        <v>4498</v>
      </c>
      <c r="F30" s="151">
        <v>3938.5075685599995</v>
      </c>
      <c r="G30" s="149"/>
      <c r="H30" s="149"/>
      <c r="I30" s="149"/>
      <c r="J30" s="8"/>
      <c r="K30" s="11"/>
      <c r="L30" s="11"/>
      <c r="M30" s="11"/>
    </row>
    <row r="31" spans="2:13" ht="21.75">
      <c r="B31" s="158" t="s">
        <v>210</v>
      </c>
      <c r="C31" s="162">
        <v>95</v>
      </c>
      <c r="D31" s="162">
        <v>15</v>
      </c>
      <c r="E31" s="163">
        <v>11</v>
      </c>
      <c r="F31" s="151">
        <v>39.26079783</v>
      </c>
      <c r="G31" s="149"/>
      <c r="H31" s="149"/>
      <c r="I31" s="149"/>
      <c r="J31" s="8"/>
      <c r="K31" s="11"/>
      <c r="L31" s="11"/>
      <c r="M31" s="11"/>
    </row>
    <row r="32" spans="2:13" ht="21.75">
      <c r="B32" s="158" t="s">
        <v>213</v>
      </c>
      <c r="C32" s="162">
        <v>12254</v>
      </c>
      <c r="D32" s="162">
        <v>18644</v>
      </c>
      <c r="E32" s="163">
        <v>18075</v>
      </c>
      <c r="F32" s="151">
        <v>15078.182401229997</v>
      </c>
      <c r="G32" s="149"/>
      <c r="H32" s="149"/>
      <c r="I32" s="149"/>
      <c r="J32" s="8"/>
      <c r="K32" s="11"/>
      <c r="L32" s="11"/>
      <c r="M32" s="11"/>
    </row>
    <row r="33" spans="2:13" ht="21.75">
      <c r="B33" s="158" t="s">
        <v>214</v>
      </c>
      <c r="C33" s="162">
        <v>5548</v>
      </c>
      <c r="D33" s="162">
        <v>8622</v>
      </c>
      <c r="E33" s="163">
        <v>9696</v>
      </c>
      <c r="F33" s="151">
        <v>8227.750833979997</v>
      </c>
      <c r="G33" s="149"/>
      <c r="H33" s="149"/>
      <c r="I33" s="149"/>
      <c r="J33" s="8"/>
      <c r="K33" s="11"/>
      <c r="L33" s="11"/>
      <c r="M33" s="11"/>
    </row>
    <row r="34" spans="2:13" ht="21.75">
      <c r="B34" s="158" t="s">
        <v>215</v>
      </c>
      <c r="C34" s="162">
        <v>1179</v>
      </c>
      <c r="D34" s="162">
        <v>1592</v>
      </c>
      <c r="E34" s="163">
        <v>1649</v>
      </c>
      <c r="F34" s="151">
        <v>1419.65340272</v>
      </c>
      <c r="G34" s="149"/>
      <c r="H34" s="149"/>
      <c r="I34" s="149"/>
      <c r="J34" s="8"/>
      <c r="K34" s="11"/>
      <c r="L34" s="98"/>
      <c r="M34" s="98"/>
    </row>
    <row r="35" spans="2:13" ht="21.75">
      <c r="B35" s="158" t="s">
        <v>216</v>
      </c>
      <c r="C35" s="162">
        <v>383</v>
      </c>
      <c r="D35" s="162">
        <v>1716</v>
      </c>
      <c r="E35" s="163">
        <v>1084</v>
      </c>
      <c r="F35" s="151">
        <v>1264.5441269500006</v>
      </c>
      <c r="G35" s="149"/>
      <c r="H35" s="149"/>
      <c r="I35" s="149"/>
      <c r="J35" s="8"/>
      <c r="K35" s="11"/>
      <c r="L35" s="98"/>
      <c r="M35" s="98"/>
    </row>
    <row r="36" spans="2:13" ht="21.75">
      <c r="B36" s="158" t="s">
        <v>217</v>
      </c>
      <c r="C36" s="162">
        <v>4298</v>
      </c>
      <c r="D36" s="162">
        <v>6713</v>
      </c>
      <c r="E36" s="163">
        <v>5646</v>
      </c>
      <c r="F36" s="151">
        <v>4166.2340375799995</v>
      </c>
      <c r="G36" s="149"/>
      <c r="H36" s="149"/>
      <c r="I36" s="149"/>
      <c r="J36" s="8"/>
      <c r="K36" s="11"/>
      <c r="L36" s="98"/>
      <c r="M36" s="8"/>
    </row>
    <row r="37" spans="2:13" ht="21.75">
      <c r="B37" s="158" t="s">
        <v>218</v>
      </c>
      <c r="C37" s="162">
        <v>0</v>
      </c>
      <c r="D37" s="162">
        <v>0</v>
      </c>
      <c r="E37" s="163">
        <v>0</v>
      </c>
      <c r="F37" s="151"/>
      <c r="G37" s="149"/>
      <c r="H37" s="149"/>
      <c r="I37" s="149"/>
      <c r="J37" s="8"/>
      <c r="K37" s="11"/>
      <c r="L37" s="102"/>
      <c r="M37" s="102"/>
    </row>
    <row r="38" spans="2:13" ht="21.75">
      <c r="B38" s="158" t="s">
        <v>219</v>
      </c>
      <c r="C38" s="162">
        <v>6785</v>
      </c>
      <c r="D38" s="162">
        <v>5430</v>
      </c>
      <c r="E38" s="163">
        <v>3982</v>
      </c>
      <c r="F38" s="151">
        <v>4492.893753249999</v>
      </c>
      <c r="G38" s="149"/>
      <c r="H38" s="149"/>
      <c r="I38" s="149"/>
      <c r="J38" s="8"/>
      <c r="K38" s="11"/>
      <c r="L38" s="11"/>
      <c r="M38" s="11"/>
    </row>
    <row r="39" spans="2:13" ht="21.75">
      <c r="B39" s="158" t="s">
        <v>206</v>
      </c>
      <c r="C39" s="162">
        <v>6670</v>
      </c>
      <c r="D39" s="162">
        <v>4846</v>
      </c>
      <c r="E39" s="163">
        <v>3796</v>
      </c>
      <c r="F39" s="151">
        <v>3690.6246452299984</v>
      </c>
      <c r="G39" s="149"/>
      <c r="H39" s="149"/>
      <c r="I39" s="149"/>
      <c r="J39" s="8"/>
      <c r="K39" s="11"/>
      <c r="L39" s="11"/>
      <c r="M39" s="11"/>
    </row>
    <row r="40" spans="2:13" ht="21.75">
      <c r="B40" s="158" t="s">
        <v>207</v>
      </c>
      <c r="C40" s="162">
        <v>115</v>
      </c>
      <c r="D40" s="162">
        <v>584</v>
      </c>
      <c r="E40" s="163">
        <v>186</v>
      </c>
      <c r="F40" s="151">
        <v>802.2691080200001</v>
      </c>
      <c r="G40" s="149"/>
      <c r="H40" s="149"/>
      <c r="I40" s="149"/>
      <c r="J40" s="8"/>
      <c r="K40" s="11"/>
      <c r="L40" s="11"/>
      <c r="M40" s="11"/>
    </row>
    <row r="41" spans="2:13" ht="43.5">
      <c r="B41" s="158" t="s">
        <v>220</v>
      </c>
      <c r="C41" s="162">
        <v>1540</v>
      </c>
      <c r="D41" s="162">
        <v>1252</v>
      </c>
      <c r="E41" s="163">
        <v>1126</v>
      </c>
      <c r="F41" s="151">
        <v>814.0443576499999</v>
      </c>
      <c r="G41" s="149"/>
      <c r="H41" s="149"/>
      <c r="I41" s="149"/>
      <c r="J41" s="8"/>
      <c r="K41" s="11"/>
      <c r="L41" s="11"/>
      <c r="M41" s="11"/>
    </row>
    <row r="42" spans="2:13" ht="21.75">
      <c r="B42" s="158" t="s">
        <v>221</v>
      </c>
      <c r="C42" s="162">
        <v>760</v>
      </c>
      <c r="D42" s="162">
        <v>531</v>
      </c>
      <c r="E42" s="163">
        <v>324</v>
      </c>
      <c r="F42" s="151">
        <v>184.26227285</v>
      </c>
      <c r="G42" s="149"/>
      <c r="H42" s="149"/>
      <c r="I42" s="149"/>
      <c r="J42" s="8"/>
      <c r="K42" s="11"/>
      <c r="L42" s="11"/>
      <c r="M42" s="11"/>
    </row>
    <row r="43" spans="2:13" ht="21.75">
      <c r="B43" s="158" t="s">
        <v>222</v>
      </c>
      <c r="C43" s="162">
        <v>461</v>
      </c>
      <c r="D43" s="162">
        <v>213</v>
      </c>
      <c r="E43" s="163">
        <v>130</v>
      </c>
      <c r="F43" s="151">
        <v>139.92689544</v>
      </c>
      <c r="G43" s="149"/>
      <c r="H43" s="149"/>
      <c r="I43" s="149"/>
      <c r="J43" s="8"/>
      <c r="K43" s="11"/>
      <c r="L43" s="11"/>
      <c r="M43" s="11"/>
    </row>
    <row r="44" spans="2:13" ht="43.5">
      <c r="B44" s="158" t="s">
        <v>223</v>
      </c>
      <c r="C44" s="162">
        <v>598</v>
      </c>
      <c r="D44" s="162">
        <v>211</v>
      </c>
      <c r="E44" s="163">
        <v>5</v>
      </c>
      <c r="F44" s="151">
        <v>0.51094</v>
      </c>
      <c r="G44" s="149"/>
      <c r="H44" s="149"/>
      <c r="I44" s="149"/>
      <c r="J44" s="8"/>
      <c r="K44" s="11"/>
      <c r="L44" s="11"/>
      <c r="M44" s="11"/>
    </row>
    <row r="45" spans="2:13" ht="21.75">
      <c r="B45" s="158" t="s">
        <v>224</v>
      </c>
      <c r="C45" s="162">
        <v>26</v>
      </c>
      <c r="D45" s="162">
        <v>14</v>
      </c>
      <c r="E45" s="163">
        <v>2436</v>
      </c>
      <c r="F45" s="162">
        <v>2142.39832912</v>
      </c>
      <c r="G45" s="149"/>
      <c r="H45" s="149"/>
      <c r="I45" s="149"/>
      <c r="J45" s="8"/>
      <c r="K45" s="11"/>
      <c r="L45" s="11"/>
      <c r="M45" s="11"/>
    </row>
    <row r="46" spans="2:13" ht="43.5">
      <c r="B46" s="158" t="s">
        <v>225</v>
      </c>
      <c r="C46" s="162">
        <v>1967</v>
      </c>
      <c r="D46" s="162">
        <v>1036</v>
      </c>
      <c r="E46" s="163">
        <v>1230</v>
      </c>
      <c r="F46" s="162">
        <v>2494.35503616</v>
      </c>
      <c r="G46" s="149"/>
      <c r="H46" s="149"/>
      <c r="I46" s="149"/>
      <c r="J46" s="8"/>
      <c r="K46" s="11"/>
      <c r="L46" s="11"/>
      <c r="M46" s="11"/>
    </row>
    <row r="47" spans="2:13" ht="21.75">
      <c r="B47" s="154" t="s">
        <v>226</v>
      </c>
      <c r="C47" s="159">
        <v>42694</v>
      </c>
      <c r="D47" s="159">
        <v>47795</v>
      </c>
      <c r="E47" s="160">
        <v>36295</v>
      </c>
      <c r="F47" s="159">
        <f>F22+F28</f>
        <v>36724.66294846</v>
      </c>
      <c r="G47" s="175"/>
      <c r="H47" s="175"/>
      <c r="I47" s="175"/>
      <c r="J47" s="11"/>
      <c r="K47" s="11"/>
      <c r="L47" s="11"/>
      <c r="M47" s="11"/>
    </row>
    <row r="48" spans="2:13" ht="21">
      <c r="B48" s="177"/>
      <c r="C48" s="175"/>
      <c r="D48" s="175"/>
      <c r="E48" s="175"/>
      <c r="F48" s="175"/>
      <c r="G48" s="175"/>
      <c r="H48" s="175"/>
      <c r="I48" s="175"/>
      <c r="J48" s="11"/>
      <c r="K48" s="11"/>
      <c r="L48" s="11"/>
      <c r="M48" s="11"/>
    </row>
    <row r="49" spans="2:13" ht="21">
      <c r="B49" s="177"/>
      <c r="C49" s="11"/>
      <c r="D49" s="11"/>
      <c r="E49" s="11"/>
      <c r="F49" s="254" t="s">
        <v>229</v>
      </c>
      <c r="G49" s="254"/>
      <c r="H49" s="254"/>
      <c r="I49" s="254"/>
      <c r="J49" s="8"/>
      <c r="K49" s="8"/>
      <c r="L49" s="8"/>
      <c r="M49" s="8"/>
    </row>
    <row r="50" spans="2:13" ht="21">
      <c r="B50" s="150"/>
      <c r="C50" s="33">
        <v>2017</v>
      </c>
      <c r="D50" s="33">
        <v>2018</v>
      </c>
      <c r="E50" s="33">
        <v>2019</v>
      </c>
      <c r="F50" s="33">
        <v>2020</v>
      </c>
      <c r="G50" s="33">
        <v>2021</v>
      </c>
      <c r="H50" s="33">
        <v>2022</v>
      </c>
      <c r="I50" s="33">
        <v>2023</v>
      </c>
      <c r="J50" s="8"/>
      <c r="K50" s="8"/>
      <c r="L50" s="8"/>
      <c r="M50" s="8"/>
    </row>
    <row r="51" spans="2:13" ht="21.75">
      <c r="B51" s="164" t="s">
        <v>385</v>
      </c>
      <c r="C51" s="159">
        <v>22654.222106099995</v>
      </c>
      <c r="D51" s="159">
        <v>19477.69165203999</v>
      </c>
      <c r="E51" s="160">
        <v>17135.151795102018</v>
      </c>
      <c r="F51" s="159">
        <f>SUM(F52,F56)</f>
        <v>15090.054487069994</v>
      </c>
      <c r="G51" s="167">
        <f>SUM(G52,G56)</f>
        <v>13522.988308969994</v>
      </c>
      <c r="H51" s="167">
        <f>SUM(H52,H56)</f>
        <v>11814.80292721</v>
      </c>
      <c r="I51" s="167">
        <f>SUM(I52,I56)</f>
        <v>9390.37406867</v>
      </c>
      <c r="J51" s="8"/>
      <c r="K51" s="8"/>
      <c r="L51" s="8"/>
      <c r="M51" s="8"/>
    </row>
    <row r="52" spans="2:13" ht="43.5">
      <c r="B52" s="164" t="s">
        <v>386</v>
      </c>
      <c r="C52" s="159">
        <v>14601.688885519996</v>
      </c>
      <c r="D52" s="159">
        <v>12349.30657992999</v>
      </c>
      <c r="E52" s="160">
        <v>12573.904033490018</v>
      </c>
      <c r="F52" s="159">
        <f>SUM(F53:F55)</f>
        <v>10960.047153389994</v>
      </c>
      <c r="G52" s="167">
        <f>SUM(G53:G55)</f>
        <v>11325.431463989997</v>
      </c>
      <c r="H52" s="167">
        <f>SUM(H53:H55)</f>
        <v>9640.199154359998</v>
      </c>
      <c r="I52" s="167">
        <f>SUM(I53:I55)</f>
        <v>5244.88065152</v>
      </c>
      <c r="J52" s="8"/>
      <c r="K52" s="8"/>
      <c r="L52" s="8"/>
      <c r="M52" s="8"/>
    </row>
    <row r="53" spans="2:13" ht="66">
      <c r="B53" s="165" t="s">
        <v>387</v>
      </c>
      <c r="C53" s="168">
        <v>3022.9816678300044</v>
      </c>
      <c r="D53" s="169">
        <v>2173.5713238099966</v>
      </c>
      <c r="E53" s="162">
        <v>2272.0733250800076</v>
      </c>
      <c r="F53" s="162">
        <v>3037.35783836</v>
      </c>
      <c r="G53" s="162">
        <v>3037.35783836</v>
      </c>
      <c r="H53" s="162">
        <v>3037.35783836</v>
      </c>
      <c r="I53" s="162">
        <v>3037.35783836</v>
      </c>
      <c r="J53" s="8"/>
      <c r="K53" s="8"/>
      <c r="L53" s="8"/>
      <c r="M53" s="8"/>
    </row>
    <row r="54" spans="2:13" ht="66">
      <c r="B54" s="165" t="s">
        <v>388</v>
      </c>
      <c r="C54" s="170">
        <v>3464.778937039996</v>
      </c>
      <c r="D54" s="171">
        <v>1580.01464145</v>
      </c>
      <c r="E54" s="162">
        <v>2935.3719258799997</v>
      </c>
      <c r="F54" s="162">
        <v>1378.07159782</v>
      </c>
      <c r="G54" s="162">
        <v>1378.07159782</v>
      </c>
      <c r="H54" s="162">
        <v>1378.07159782</v>
      </c>
      <c r="I54" s="162">
        <v>1378.07159782</v>
      </c>
      <c r="J54" s="8"/>
      <c r="K54" s="8"/>
      <c r="L54" s="8"/>
      <c r="M54" s="8"/>
    </row>
    <row r="55" spans="2:13" ht="66">
      <c r="B55" s="165" t="s">
        <v>389</v>
      </c>
      <c r="C55" s="170">
        <v>8113.928280649996</v>
      </c>
      <c r="D55" s="171">
        <v>8595.720614669994</v>
      </c>
      <c r="E55" s="162">
        <v>7366.458782530011</v>
      </c>
      <c r="F55" s="162">
        <v>6544.617717209995</v>
      </c>
      <c r="G55" s="162">
        <v>6910.002027809997</v>
      </c>
      <c r="H55" s="162">
        <v>5224.769718179999</v>
      </c>
      <c r="I55" s="162">
        <v>829.4512153400001</v>
      </c>
      <c r="J55" s="8"/>
      <c r="K55" s="8"/>
      <c r="L55" s="8"/>
      <c r="M55" s="8"/>
    </row>
    <row r="56" spans="2:13" ht="87.75">
      <c r="B56" s="164" t="s">
        <v>390</v>
      </c>
      <c r="C56" s="159">
        <v>8052.384323459999</v>
      </c>
      <c r="D56" s="159">
        <v>7128.338879560002</v>
      </c>
      <c r="E56" s="160">
        <v>4561.2477616119995</v>
      </c>
      <c r="F56" s="159">
        <f>SUM(F57:F58)</f>
        <v>4130.00733368</v>
      </c>
      <c r="G56" s="167">
        <f>SUM(G57:G58)</f>
        <v>2197.556844979997</v>
      </c>
      <c r="H56" s="167">
        <f>SUM(H57:H58)</f>
        <v>2174.603772850001</v>
      </c>
      <c r="I56" s="167">
        <f>SUM(I57:I58)</f>
        <v>4145.49341715</v>
      </c>
      <c r="J56" s="8"/>
      <c r="K56" s="8"/>
      <c r="L56" s="8"/>
      <c r="M56" s="8"/>
    </row>
    <row r="57" spans="2:13" ht="66">
      <c r="B57" s="166" t="s">
        <v>391</v>
      </c>
      <c r="C57" s="168">
        <v>3241.6213594499995</v>
      </c>
      <c r="D57" s="169">
        <v>4502.162895120001</v>
      </c>
      <c r="E57" s="162">
        <v>1721.28138321</v>
      </c>
      <c r="F57" s="162">
        <v>1546.424104470001</v>
      </c>
      <c r="G57" s="162">
        <v>117.0208783</v>
      </c>
      <c r="H57" s="162">
        <v>557.36675341</v>
      </c>
      <c r="I57" s="162">
        <v>913.60631652</v>
      </c>
      <c r="J57" s="8"/>
      <c r="K57" s="8"/>
      <c r="L57" s="8"/>
      <c r="M57" s="8"/>
    </row>
    <row r="58" spans="2:13" ht="66">
      <c r="B58" s="166" t="s">
        <v>392</v>
      </c>
      <c r="C58" s="168">
        <v>4810.76296401</v>
      </c>
      <c r="D58" s="169">
        <v>2626.1759844400012</v>
      </c>
      <c r="E58" s="162">
        <v>2839.966378402</v>
      </c>
      <c r="F58" s="162">
        <v>2583.583229209999</v>
      </c>
      <c r="G58" s="162">
        <v>2080.5359666799973</v>
      </c>
      <c r="H58" s="162">
        <v>1617.237019440001</v>
      </c>
      <c r="I58" s="162">
        <v>3231.88710063</v>
      </c>
      <c r="J58" s="8"/>
      <c r="K58" s="8"/>
      <c r="L58" s="8"/>
      <c r="M58" s="8"/>
    </row>
    <row r="59" spans="2:13" ht="43.5">
      <c r="B59" s="164" t="s">
        <v>393</v>
      </c>
      <c r="C59" s="159">
        <v>7174.6306552299975</v>
      </c>
      <c r="D59" s="159">
        <v>6083.824637980001</v>
      </c>
      <c r="E59" s="160">
        <v>12051.204400350005</v>
      </c>
      <c r="F59" s="159">
        <f>SUM(F60,F63,F66,F67)</f>
        <v>10710.399120580007</v>
      </c>
      <c r="G59" s="167">
        <f>SUM(G60,G63,G66,G67)</f>
        <v>10969.729688499998</v>
      </c>
      <c r="H59" s="167">
        <f>SUM(H60,H63,H66,H67)</f>
        <v>10655.186714980013</v>
      </c>
      <c r="I59" s="167">
        <f>SUM(I60,I63,I66,I67)</f>
        <v>9981.945920829996</v>
      </c>
      <c r="J59" s="8"/>
      <c r="K59" s="8"/>
      <c r="L59" s="8"/>
      <c r="M59" s="8"/>
    </row>
    <row r="60" spans="2:13" ht="66">
      <c r="B60" s="164" t="s">
        <v>394</v>
      </c>
      <c r="C60" s="159">
        <v>2580.6667689200003</v>
      </c>
      <c r="D60" s="159">
        <v>2209.6246248300017</v>
      </c>
      <c r="E60" s="160">
        <v>5060.380955930006</v>
      </c>
      <c r="F60" s="159">
        <f>SUM(F61:F62)</f>
        <v>4241.929780910006</v>
      </c>
      <c r="G60" s="167">
        <f>SUM(G61:G62)</f>
        <v>4679.832447979997</v>
      </c>
      <c r="H60" s="167">
        <f>SUM(H61:H62)</f>
        <v>5018.587853950012</v>
      </c>
      <c r="I60" s="167">
        <f>SUM(I61:I62)</f>
        <v>3421.0368592099962</v>
      </c>
      <c r="J60" s="8"/>
      <c r="K60" s="8"/>
      <c r="L60" s="8"/>
      <c r="M60" s="8"/>
    </row>
    <row r="61" spans="2:13" ht="21.75">
      <c r="B61" s="166" t="s">
        <v>395</v>
      </c>
      <c r="C61" s="168">
        <v>2038.3685112000003</v>
      </c>
      <c r="D61" s="169">
        <v>340.26374988</v>
      </c>
      <c r="E61" s="162">
        <v>502.3539127199998</v>
      </c>
      <c r="F61" s="162">
        <v>205.10733314000004</v>
      </c>
      <c r="G61" s="162">
        <v>523.5018183200002</v>
      </c>
      <c r="H61" s="162">
        <v>618.7205234300002</v>
      </c>
      <c r="I61" s="162">
        <v>1194.1181379699997</v>
      </c>
      <c r="J61" s="8"/>
      <c r="K61" s="8"/>
      <c r="L61" s="8"/>
      <c r="M61" s="8"/>
    </row>
    <row r="62" spans="2:13" ht="66">
      <c r="B62" s="166" t="s">
        <v>396</v>
      </c>
      <c r="C62" s="168">
        <v>542.29825772</v>
      </c>
      <c r="D62" s="169">
        <v>1869.3608749500017</v>
      </c>
      <c r="E62" s="162">
        <v>4558.027043210006</v>
      </c>
      <c r="F62" s="162">
        <v>4036.822447770006</v>
      </c>
      <c r="G62" s="162">
        <v>4156.330629659997</v>
      </c>
      <c r="H62" s="162">
        <v>4399.867330520012</v>
      </c>
      <c r="I62" s="162">
        <v>2226.9187212399966</v>
      </c>
      <c r="J62" s="8"/>
      <c r="K62" s="8"/>
      <c r="L62" s="8"/>
      <c r="M62" s="8"/>
    </row>
    <row r="63" spans="2:13" ht="66">
      <c r="B63" s="164" t="s">
        <v>397</v>
      </c>
      <c r="C63" s="159">
        <v>3192.286536719997</v>
      </c>
      <c r="D63" s="159">
        <v>2532.036562979999</v>
      </c>
      <c r="E63" s="160">
        <v>3427.2534413099993</v>
      </c>
      <c r="F63" s="159">
        <f>SUM(F64:F65)</f>
        <v>2663.6062216800005</v>
      </c>
      <c r="G63" s="167">
        <f>SUM(G64:G65)</f>
        <v>2916.563319430002</v>
      </c>
      <c r="H63" s="167">
        <f>SUM(H64:H65)</f>
        <v>2097.6229446800003</v>
      </c>
      <c r="I63" s="167">
        <f>SUM(I64:I65)</f>
        <v>3877.99719532</v>
      </c>
      <c r="J63" s="8"/>
      <c r="K63" s="8"/>
      <c r="L63" s="8"/>
      <c r="M63" s="8"/>
    </row>
    <row r="64" spans="2:13" ht="21.75">
      <c r="B64" s="166" t="s">
        <v>398</v>
      </c>
      <c r="C64" s="168">
        <v>3080.3349123499975</v>
      </c>
      <c r="D64" s="169">
        <v>2323.6172288199996</v>
      </c>
      <c r="E64" s="162">
        <v>2822.1869609199994</v>
      </c>
      <c r="F64" s="162">
        <v>2392.2017951900007</v>
      </c>
      <c r="G64" s="162">
        <v>2526.0856880500023</v>
      </c>
      <c r="H64" s="162">
        <v>1865.9620260000002</v>
      </c>
      <c r="I64" s="162">
        <v>3574.21135636</v>
      </c>
      <c r="J64" s="8"/>
      <c r="K64" s="8"/>
      <c r="L64" s="8"/>
      <c r="M64" s="8"/>
    </row>
    <row r="65" spans="2:13" ht="43.5">
      <c r="B65" s="166" t="s">
        <v>399</v>
      </c>
      <c r="C65" s="168">
        <v>111.95162437000002</v>
      </c>
      <c r="D65" s="169">
        <v>208.41933415999992</v>
      </c>
      <c r="E65" s="162">
        <v>605.06648039</v>
      </c>
      <c r="F65" s="162">
        <v>271.4044264899997</v>
      </c>
      <c r="G65" s="162">
        <v>390.47763137999993</v>
      </c>
      <c r="H65" s="162">
        <v>231.66091868000004</v>
      </c>
      <c r="I65" s="162">
        <v>303.78583895999986</v>
      </c>
      <c r="J65" s="8"/>
      <c r="K65" s="8"/>
      <c r="L65" s="8"/>
      <c r="M65" s="8"/>
    </row>
    <row r="66" spans="2:13" ht="43.5">
      <c r="B66" s="164" t="s">
        <v>400</v>
      </c>
      <c r="C66" s="159">
        <v>1401.67734959</v>
      </c>
      <c r="D66" s="159">
        <v>1342.16345017</v>
      </c>
      <c r="E66" s="160">
        <v>2741.7723483199998</v>
      </c>
      <c r="F66" s="159">
        <v>3031.6272506999994</v>
      </c>
      <c r="G66" s="167">
        <v>2499.1249860499997</v>
      </c>
      <c r="H66" s="167">
        <v>2662.52808566</v>
      </c>
      <c r="I66" s="167">
        <v>1906.5122070899997</v>
      </c>
      <c r="J66" s="8"/>
      <c r="K66" s="8"/>
      <c r="L66" s="8"/>
      <c r="M66" s="8"/>
    </row>
    <row r="67" spans="2:13" ht="66">
      <c r="B67" s="164" t="s">
        <v>401</v>
      </c>
      <c r="C67" s="159">
        <v>0</v>
      </c>
      <c r="D67" s="159">
        <v>0</v>
      </c>
      <c r="E67" s="160">
        <v>821.79765479</v>
      </c>
      <c r="F67" s="159">
        <f>SUM(F68:F69)</f>
        <v>773.2358672900004</v>
      </c>
      <c r="G67" s="167">
        <f>SUM(G68:G69)</f>
        <v>874.20893504</v>
      </c>
      <c r="H67" s="167">
        <f>SUM(H68:H69)</f>
        <v>876.4478306899996</v>
      </c>
      <c r="I67" s="167">
        <f>SUM(I68:I69)</f>
        <v>776.3996592099993</v>
      </c>
      <c r="J67" s="8"/>
      <c r="K67" s="8"/>
      <c r="L67" s="8"/>
      <c r="M67" s="8"/>
    </row>
    <row r="68" spans="2:13" ht="21.75">
      <c r="B68" s="166" t="s">
        <v>402</v>
      </c>
      <c r="C68" s="170">
        <v>0</v>
      </c>
      <c r="D68" s="169">
        <v>0</v>
      </c>
      <c r="E68" s="162">
        <v>531.56768392</v>
      </c>
      <c r="F68" s="162">
        <v>225.41811241</v>
      </c>
      <c r="G68" s="162">
        <v>237.67877907000002</v>
      </c>
      <c r="H68" s="162">
        <v>146.67560085</v>
      </c>
      <c r="I68" s="162">
        <v>4.30372207</v>
      </c>
      <c r="J68" s="8"/>
      <c r="K68" s="8"/>
      <c r="L68" s="8"/>
      <c r="M68" s="8"/>
    </row>
    <row r="69" spans="2:13" ht="43.5">
      <c r="B69" s="166" t="s">
        <v>403</v>
      </c>
      <c r="C69" s="170">
        <v>0</v>
      </c>
      <c r="D69" s="169">
        <v>0</v>
      </c>
      <c r="E69" s="162">
        <v>290.22997087</v>
      </c>
      <c r="F69" s="162">
        <v>547.8177548800005</v>
      </c>
      <c r="G69" s="162">
        <v>636.53015597</v>
      </c>
      <c r="H69" s="162">
        <v>729.7722298399996</v>
      </c>
      <c r="I69" s="162">
        <v>772.0959371399993</v>
      </c>
      <c r="J69" s="8"/>
      <c r="K69" s="8"/>
      <c r="L69" s="8"/>
      <c r="M69" s="8"/>
    </row>
    <row r="70" spans="2:13" ht="66">
      <c r="B70" s="164" t="s">
        <v>404</v>
      </c>
      <c r="C70" s="159">
        <v>1396.7344914599998</v>
      </c>
      <c r="D70" s="159">
        <v>2502.5646385400005</v>
      </c>
      <c r="E70" s="160">
        <v>2091.07643052</v>
      </c>
      <c r="F70" s="159">
        <v>2794.75018206</v>
      </c>
      <c r="G70" s="167">
        <v>2678.5672442100004</v>
      </c>
      <c r="H70" s="167">
        <v>3328.99577038</v>
      </c>
      <c r="I70" s="167">
        <v>4077.8183381900008</v>
      </c>
      <c r="J70" s="8"/>
      <c r="K70" s="8"/>
      <c r="L70" s="8"/>
      <c r="M70" s="8"/>
    </row>
    <row r="71" spans="2:13" ht="66">
      <c r="B71" s="165" t="s">
        <v>405</v>
      </c>
      <c r="C71" s="170">
        <v>0</v>
      </c>
      <c r="D71" s="170">
        <v>1087.20944309</v>
      </c>
      <c r="E71" s="170">
        <v>559.8808836500001</v>
      </c>
      <c r="F71" s="170">
        <v>1012.7861602300001</v>
      </c>
      <c r="G71" s="170">
        <v>977.3654847299999</v>
      </c>
      <c r="H71" s="170">
        <v>97.09511831</v>
      </c>
      <c r="I71" s="170">
        <v>169.04222106999998</v>
      </c>
      <c r="J71" s="8"/>
      <c r="K71" s="8"/>
      <c r="L71" s="8"/>
      <c r="M71" s="8"/>
    </row>
    <row r="72" spans="2:13" ht="43.5">
      <c r="B72" s="165" t="s">
        <v>406</v>
      </c>
      <c r="C72" s="170">
        <v>1396.7344914599998</v>
      </c>
      <c r="D72" s="170">
        <v>1415.3551954500003</v>
      </c>
      <c r="E72" s="170">
        <v>1531.19554687</v>
      </c>
      <c r="F72" s="170">
        <v>1781.96402183</v>
      </c>
      <c r="G72" s="170">
        <v>1701.2017594800002</v>
      </c>
      <c r="H72" s="170">
        <v>3231.90065207</v>
      </c>
      <c r="I72" s="170">
        <v>3908.776117120001</v>
      </c>
      <c r="J72" s="8"/>
      <c r="K72" s="8"/>
      <c r="L72" s="8"/>
      <c r="M72" s="8"/>
    </row>
    <row r="73" spans="2:13" ht="43.5">
      <c r="B73" s="164" t="s">
        <v>407</v>
      </c>
      <c r="C73" s="159">
        <v>627.11178786</v>
      </c>
      <c r="D73" s="159">
        <v>511.0291817399999</v>
      </c>
      <c r="E73" s="160">
        <v>732.7523052899999</v>
      </c>
      <c r="F73" s="159">
        <v>309.20235090999995</v>
      </c>
      <c r="G73" s="167">
        <v>444.4793208900001</v>
      </c>
      <c r="H73" s="167">
        <v>71.52562697000002</v>
      </c>
      <c r="I73" s="167">
        <v>275.59185375</v>
      </c>
      <c r="J73" s="8"/>
      <c r="K73" s="8"/>
      <c r="L73" s="8"/>
      <c r="M73" s="8"/>
    </row>
    <row r="74" spans="2:13" ht="43.5">
      <c r="B74" s="164" t="s">
        <v>408</v>
      </c>
      <c r="C74" s="159">
        <v>2.3587914000000003</v>
      </c>
      <c r="D74" s="159">
        <v>0</v>
      </c>
      <c r="E74" s="160">
        <v>0</v>
      </c>
      <c r="F74" s="159">
        <v>0</v>
      </c>
      <c r="G74" s="167">
        <v>0</v>
      </c>
      <c r="H74" s="167">
        <v>0</v>
      </c>
      <c r="I74" s="167">
        <v>0</v>
      </c>
      <c r="J74" s="8"/>
      <c r="K74" s="8"/>
      <c r="L74" s="8"/>
      <c r="M74" s="8"/>
    </row>
    <row r="75" spans="2:13" ht="21.75">
      <c r="B75" s="164" t="s">
        <v>409</v>
      </c>
      <c r="C75" s="159">
        <v>1342.7840051199996</v>
      </c>
      <c r="D75" s="159">
        <v>1961.6460613699999</v>
      </c>
      <c r="E75" s="160">
        <v>2253.37838792</v>
      </c>
      <c r="F75" s="159">
        <v>2894.2558752099953</v>
      </c>
      <c r="G75" s="167">
        <v>3018.64919678</v>
      </c>
      <c r="H75" s="167">
        <v>3521.7224198700014</v>
      </c>
      <c r="I75" s="167">
        <v>1826.8672312</v>
      </c>
      <c r="J75" s="8"/>
      <c r="K75" s="8"/>
      <c r="L75" s="8"/>
      <c r="M75" s="8"/>
    </row>
    <row r="76" spans="2:13" ht="21">
      <c r="B76" s="153"/>
      <c r="C76" s="173"/>
      <c r="D76" s="173"/>
      <c r="E76" s="173"/>
      <c r="F76" s="173"/>
      <c r="G76" s="173"/>
      <c r="H76" s="173"/>
      <c r="I76" s="173"/>
      <c r="J76" s="8"/>
      <c r="K76" s="8"/>
      <c r="L76" s="8"/>
      <c r="M76" s="8"/>
    </row>
    <row r="77" spans="2:13" ht="18" customHeight="1">
      <c r="B77" s="252" t="s">
        <v>410</v>
      </c>
      <c r="C77" s="253"/>
      <c r="D77" s="253"/>
      <c r="E77" s="253"/>
      <c r="F77" s="253"/>
      <c r="G77" s="253"/>
      <c r="H77" s="253"/>
      <c r="I77" s="253"/>
      <c r="J77" s="8"/>
      <c r="K77" s="8"/>
      <c r="L77" s="8"/>
      <c r="M77" s="8"/>
    </row>
    <row r="78" spans="2:13" ht="21">
      <c r="B78" s="153"/>
      <c r="C78" s="11"/>
      <c r="D78" s="11"/>
      <c r="E78" s="11"/>
      <c r="F78" s="11"/>
      <c r="G78" s="11"/>
      <c r="H78" s="11"/>
      <c r="I78" s="11"/>
      <c r="J78" s="8"/>
      <c r="K78" s="8"/>
      <c r="L78" s="8"/>
      <c r="M78" s="8"/>
    </row>
    <row r="79" spans="2:13" ht="21">
      <c r="B79" s="153"/>
      <c r="C79" s="11"/>
      <c r="D79" s="11"/>
      <c r="E79" s="11"/>
      <c r="F79" s="11"/>
      <c r="G79" s="11"/>
      <c r="H79" s="11"/>
      <c r="I79" s="11"/>
      <c r="J79" s="254" t="s">
        <v>229</v>
      </c>
      <c r="K79" s="254"/>
      <c r="L79" s="254"/>
      <c r="M79" s="254"/>
    </row>
    <row r="80" spans="2:13" ht="21.75">
      <c r="B80" s="150" t="s">
        <v>228</v>
      </c>
      <c r="C80" s="33">
        <v>2013</v>
      </c>
      <c r="D80" s="33">
        <v>2014</v>
      </c>
      <c r="E80" s="33">
        <v>2015</v>
      </c>
      <c r="F80" s="33">
        <v>2016</v>
      </c>
      <c r="G80" s="33">
        <v>2017</v>
      </c>
      <c r="H80" s="33">
        <v>2018</v>
      </c>
      <c r="I80" s="33">
        <v>2019</v>
      </c>
      <c r="J80" s="33">
        <v>2020</v>
      </c>
      <c r="K80" s="33">
        <v>2021</v>
      </c>
      <c r="L80" s="33">
        <v>2022</v>
      </c>
      <c r="M80" s="33">
        <v>2023</v>
      </c>
    </row>
    <row r="81" spans="2:13" ht="21.75">
      <c r="B81" s="172" t="s">
        <v>206</v>
      </c>
      <c r="C81" s="151">
        <v>25602</v>
      </c>
      <c r="D81" s="151">
        <v>22263</v>
      </c>
      <c r="E81" s="151">
        <v>12433</v>
      </c>
      <c r="F81" s="151">
        <v>14320.468533759997</v>
      </c>
      <c r="G81" s="151">
        <v>14308.401651569971</v>
      </c>
      <c r="H81" s="151">
        <v>12602.383401599987</v>
      </c>
      <c r="I81" s="151">
        <v>19682.293224012</v>
      </c>
      <c r="J81" s="178">
        <v>15850.35448792996</v>
      </c>
      <c r="K81" s="178">
        <v>15992.287549519951</v>
      </c>
      <c r="L81" s="178">
        <v>14235.421844420001</v>
      </c>
      <c r="M81" s="178">
        <v>17155.101919570057</v>
      </c>
    </row>
    <row r="82" spans="2:13" ht="21.75">
      <c r="B82" s="172" t="s">
        <v>207</v>
      </c>
      <c r="C82" s="151">
        <v>16469</v>
      </c>
      <c r="D82" s="151">
        <v>25306</v>
      </c>
      <c r="E82" s="151">
        <v>21421</v>
      </c>
      <c r="F82" s="151">
        <v>20261.68441445012</v>
      </c>
      <c r="G82" s="151">
        <v>16727.641991639885</v>
      </c>
      <c r="H82" s="151">
        <v>17785.963930449976</v>
      </c>
      <c r="I82" s="151">
        <v>14476.28385161006</v>
      </c>
      <c r="J82" s="178">
        <v>13194.031039690042</v>
      </c>
      <c r="K82" s="178">
        <v>11860.03354208005</v>
      </c>
      <c r="L82" s="178">
        <v>12080.018419150045</v>
      </c>
      <c r="M82" s="178">
        <v>6972.215559180051</v>
      </c>
    </row>
    <row r="83" spans="2:13" ht="21.75">
      <c r="B83" s="172" t="s">
        <v>227</v>
      </c>
      <c r="C83" s="151">
        <v>624</v>
      </c>
      <c r="D83" s="151">
        <v>226</v>
      </c>
      <c r="E83" s="151">
        <v>2441</v>
      </c>
      <c r="F83" s="151">
        <v>2142.5100002500003</v>
      </c>
      <c r="G83" s="151">
        <v>2161.798193959996</v>
      </c>
      <c r="H83" s="151">
        <v>148.40883962000004</v>
      </c>
      <c r="I83" s="151">
        <v>104.98624356</v>
      </c>
      <c r="J83" s="178">
        <v>2754.2764882099964</v>
      </c>
      <c r="K83" s="178">
        <v>2782.09266775</v>
      </c>
      <c r="L83" s="178">
        <v>3076.7931958400013</v>
      </c>
      <c r="M83" s="178">
        <v>1425.27993389</v>
      </c>
    </row>
    <row r="86" spans="11:12" ht="21">
      <c r="K86" s="11"/>
      <c r="L86" s="51" t="s">
        <v>197</v>
      </c>
    </row>
    <row r="87" spans="11:12" ht="21">
      <c r="K87" s="11"/>
      <c r="L87" s="8"/>
    </row>
    <row r="88" spans="11:12" ht="21">
      <c r="K88" s="11"/>
      <c r="L88" s="51" t="s">
        <v>64</v>
      </c>
    </row>
  </sheetData>
  <sheetProtection/>
  <mergeCells count="8">
    <mergeCell ref="B1:K2"/>
    <mergeCell ref="B77:I77"/>
    <mergeCell ref="J79:M79"/>
    <mergeCell ref="B6:M6"/>
    <mergeCell ref="J8:M8"/>
    <mergeCell ref="B17:M17"/>
    <mergeCell ref="B19:M19"/>
    <mergeCell ref="F49:I49"/>
  </mergeCells>
  <hyperlinks>
    <hyperlink ref="L86" location="'4. Инвестиционная деятельность'!A1" display="Вернуться в меню &quot;Инвестиционная деятельность&quot;"/>
    <hyperlink ref="L88" location="Содержание!A1" display="Вернуться к содержанию"/>
  </hyperlinks>
  <printOptions/>
  <pageMargins left="0.7" right="0.7" top="0.75" bottom="0.75" header="0.3" footer="0.3"/>
  <pageSetup orientation="portrait" paperSize="3"/>
  <drawing r:id="rId1"/>
</worksheet>
</file>

<file path=xl/worksheets/sheet18.xml><?xml version="1.0" encoding="utf-8"?>
<worksheet xmlns="http://schemas.openxmlformats.org/spreadsheetml/2006/main" xmlns:r="http://schemas.openxmlformats.org/officeDocument/2006/relationships">
  <dimension ref="A1:P34"/>
  <sheetViews>
    <sheetView zoomScalePageLayoutView="0" workbookViewId="0" topLeftCell="A1">
      <selection activeCell="K13" sqref="K13"/>
    </sheetView>
  </sheetViews>
  <sheetFormatPr defaultColWidth="9.140625" defaultRowHeight="15"/>
  <cols>
    <col min="1" max="1" width="9.140625" style="10" customWidth="1"/>
    <col min="2" max="2" width="40.7109375" style="10" customWidth="1"/>
    <col min="3" max="4" width="15.7109375" style="10" customWidth="1"/>
    <col min="5" max="5" width="16.28125" style="10" customWidth="1"/>
    <col min="6" max="8" width="15.7109375" style="10" customWidth="1"/>
    <col min="9" max="9" width="58.7109375" style="10" customWidth="1"/>
    <col min="10" max="16384" width="9.140625" style="10" customWidth="1"/>
  </cols>
  <sheetData>
    <row r="1" spans="3:12" s="3" customFormat="1" ht="15">
      <c r="C1" s="220" t="s">
        <v>449</v>
      </c>
      <c r="D1" s="220"/>
      <c r="E1" s="220"/>
      <c r="F1" s="220"/>
      <c r="G1" s="220"/>
      <c r="H1" s="220"/>
      <c r="I1" s="220"/>
      <c r="J1" s="220"/>
      <c r="K1" s="220"/>
      <c r="L1" s="220"/>
    </row>
    <row r="2" spans="3:12" s="3" customFormat="1" ht="25.5" customHeight="1">
      <c r="C2" s="220"/>
      <c r="D2" s="220"/>
      <c r="E2" s="220"/>
      <c r="F2" s="220"/>
      <c r="G2" s="220"/>
      <c r="H2" s="220"/>
      <c r="I2" s="220"/>
      <c r="J2" s="220"/>
      <c r="K2" s="220"/>
      <c r="L2" s="220"/>
    </row>
    <row r="3" s="3" customFormat="1" ht="15"/>
    <row r="4" s="3" customFormat="1" ht="15"/>
    <row r="5" s="3" customFormat="1" ht="15"/>
    <row r="6" spans="1:9" ht="21">
      <c r="A6" s="10"/>
      <c r="B6" s="230" t="s">
        <v>198</v>
      </c>
      <c r="C6" s="230"/>
      <c r="D6" s="230"/>
      <c r="E6" s="230"/>
      <c r="F6" s="230"/>
      <c r="G6" s="230"/>
      <c r="H6" s="230"/>
      <c r="I6" s="230"/>
    </row>
    <row r="7" spans="10:11" ht="15">
      <c r="J7" s="181"/>
      <c r="K7" s="182"/>
    </row>
    <row r="8" spans="1:9" ht="18" customHeight="1">
      <c r="A8" s="10"/>
      <c r="B8" s="33" t="s">
        <v>199</v>
      </c>
      <c r="C8" s="254" t="s">
        <v>202</v>
      </c>
      <c r="D8" s="254"/>
      <c r="E8" s="254" t="s">
        <v>200</v>
      </c>
      <c r="F8" s="254"/>
      <c r="G8" s="254" t="s">
        <v>201</v>
      </c>
      <c r="H8" s="254"/>
      <c r="I8" s="255" t="s">
        <v>411</v>
      </c>
    </row>
    <row r="9" spans="2:9" ht="21">
      <c r="B9" s="33"/>
      <c r="C9" s="33" t="s">
        <v>203</v>
      </c>
      <c r="D9" s="33" t="s">
        <v>204</v>
      </c>
      <c r="E9" s="33" t="s">
        <v>40</v>
      </c>
      <c r="F9" s="33" t="s">
        <v>44</v>
      </c>
      <c r="G9" s="33" t="s">
        <v>40</v>
      </c>
      <c r="H9" s="33" t="s">
        <v>44</v>
      </c>
      <c r="I9" s="255"/>
    </row>
    <row r="10" spans="1:15" ht="21">
      <c r="A10" s="10"/>
      <c r="B10" s="256" t="s">
        <v>412</v>
      </c>
      <c r="C10" s="256"/>
      <c r="D10" s="256"/>
      <c r="E10" s="256"/>
      <c r="F10" s="256"/>
      <c r="G10" s="256"/>
      <c r="H10" s="256"/>
      <c r="I10" s="256"/>
      <c r="J10" s="184"/>
      <c r="K10" s="184"/>
      <c r="L10" s="184"/>
      <c r="M10" s="184"/>
      <c r="N10" s="184"/>
      <c r="O10" s="184"/>
    </row>
    <row r="11" spans="1:16" ht="66">
      <c r="A11" s="10"/>
      <c r="B11" s="37" t="s">
        <v>413</v>
      </c>
      <c r="C11" s="179">
        <v>2011</v>
      </c>
      <c r="D11" s="179" t="s">
        <v>414</v>
      </c>
      <c r="E11" s="180">
        <v>100</v>
      </c>
      <c r="F11" s="180">
        <v>7.511</v>
      </c>
      <c r="G11" s="180">
        <v>100</v>
      </c>
      <c r="H11" s="180">
        <v>7.511</v>
      </c>
      <c r="I11" s="180">
        <v>353.52203552999975</v>
      </c>
      <c r="J11" s="11"/>
      <c r="K11" s="11"/>
      <c r="L11" s="11"/>
      <c r="M11" s="11"/>
      <c r="N11" s="11"/>
      <c r="O11" s="11"/>
      <c r="P11" s="11"/>
    </row>
    <row r="12" spans="1:16" ht="109.5">
      <c r="A12" s="10"/>
      <c r="B12" s="37" t="s">
        <v>415</v>
      </c>
      <c r="C12" s="179">
        <v>2011</v>
      </c>
      <c r="D12" s="179" t="s">
        <v>414</v>
      </c>
      <c r="E12" s="180">
        <v>0</v>
      </c>
      <c r="F12" s="180">
        <v>10.556</v>
      </c>
      <c r="G12" s="180">
        <v>0</v>
      </c>
      <c r="H12" s="180">
        <v>0</v>
      </c>
      <c r="I12" s="180">
        <v>291.84613606</v>
      </c>
      <c r="J12" s="11"/>
      <c r="K12" s="11"/>
      <c r="L12" s="11"/>
      <c r="M12" s="11"/>
      <c r="N12" s="11"/>
      <c r="O12" s="11"/>
      <c r="P12" s="11"/>
    </row>
    <row r="13" spans="1:16" ht="66">
      <c r="A13" s="10"/>
      <c r="B13" s="37" t="s">
        <v>416</v>
      </c>
      <c r="C13" s="179">
        <v>2011</v>
      </c>
      <c r="D13" s="179" t="s">
        <v>417</v>
      </c>
      <c r="E13" s="180">
        <v>20</v>
      </c>
      <c r="F13" s="180">
        <v>0</v>
      </c>
      <c r="G13" s="180">
        <v>7.4</v>
      </c>
      <c r="H13" s="180">
        <v>0</v>
      </c>
      <c r="I13" s="180">
        <v>170.89506937000002</v>
      </c>
      <c r="J13" s="11"/>
      <c r="K13" s="11"/>
      <c r="L13" s="11"/>
      <c r="M13" s="11"/>
      <c r="N13" s="11"/>
      <c r="O13" s="11"/>
      <c r="P13" s="11"/>
    </row>
    <row r="14" spans="1:16" ht="43.5">
      <c r="A14" s="10"/>
      <c r="B14" s="37" t="s">
        <v>418</v>
      </c>
      <c r="C14" s="179">
        <v>2015</v>
      </c>
      <c r="D14" s="179">
        <v>2019</v>
      </c>
      <c r="E14" s="180">
        <v>0</v>
      </c>
      <c r="F14" s="180">
        <v>26.454</v>
      </c>
      <c r="G14" s="180">
        <v>0</v>
      </c>
      <c r="H14" s="180">
        <v>26.454</v>
      </c>
      <c r="I14" s="180">
        <v>2560.7771283800002</v>
      </c>
      <c r="J14" s="11"/>
      <c r="K14" s="11"/>
      <c r="L14" s="11"/>
      <c r="M14" s="11"/>
      <c r="N14" s="11"/>
      <c r="O14" s="11"/>
      <c r="P14" s="11"/>
    </row>
    <row r="15" spans="1:16" ht="43.5">
      <c r="A15" s="10"/>
      <c r="B15" s="37" t="s">
        <v>419</v>
      </c>
      <c r="C15" s="179">
        <v>2008</v>
      </c>
      <c r="D15" s="179" t="s">
        <v>420</v>
      </c>
      <c r="E15" s="180">
        <v>0</v>
      </c>
      <c r="F15" s="180">
        <v>6.34986</v>
      </c>
      <c r="G15" s="180">
        <v>0</v>
      </c>
      <c r="H15" s="180">
        <v>6.34986</v>
      </c>
      <c r="I15" s="180">
        <v>874.0949355</v>
      </c>
      <c r="J15" s="11"/>
      <c r="K15" s="11"/>
      <c r="L15" s="11"/>
      <c r="M15" s="11"/>
      <c r="N15" s="11"/>
      <c r="O15" s="11"/>
      <c r="P15" s="11"/>
    </row>
    <row r="16" spans="1:16" ht="21">
      <c r="A16" s="10"/>
      <c r="B16" s="11" t="s">
        <v>421</v>
      </c>
      <c r="C16" s="11"/>
      <c r="D16" s="11"/>
      <c r="E16" s="11"/>
      <c r="F16" s="11"/>
      <c r="G16" s="11"/>
      <c r="H16" s="11"/>
      <c r="I16" s="11"/>
      <c r="J16" s="11"/>
      <c r="K16" s="11"/>
      <c r="L16" s="11"/>
      <c r="M16" s="11"/>
      <c r="N16" s="11"/>
      <c r="O16" s="11"/>
      <c r="P16" s="11"/>
    </row>
    <row r="17" spans="1:16" ht="18" customHeight="1">
      <c r="A17" s="10"/>
      <c r="B17" s="33" t="s">
        <v>199</v>
      </c>
      <c r="C17" s="254" t="s">
        <v>202</v>
      </c>
      <c r="D17" s="254"/>
      <c r="E17" s="254" t="s">
        <v>200</v>
      </c>
      <c r="F17" s="254"/>
      <c r="G17" s="254" t="s">
        <v>201</v>
      </c>
      <c r="H17" s="254"/>
      <c r="I17" s="255" t="s">
        <v>422</v>
      </c>
      <c r="J17" s="11"/>
      <c r="K17" s="11"/>
      <c r="L17" s="11"/>
      <c r="M17" s="11"/>
      <c r="N17" s="11"/>
      <c r="O17" s="11"/>
      <c r="P17" s="11"/>
    </row>
    <row r="18" spans="2:16" ht="21">
      <c r="B18" s="33"/>
      <c r="C18" s="33" t="s">
        <v>203</v>
      </c>
      <c r="D18" s="33" t="s">
        <v>204</v>
      </c>
      <c r="E18" s="33" t="s">
        <v>40</v>
      </c>
      <c r="F18" s="33" t="s">
        <v>44</v>
      </c>
      <c r="G18" s="33" t="s">
        <v>40</v>
      </c>
      <c r="H18" s="33" t="s">
        <v>44</v>
      </c>
      <c r="I18" s="255"/>
      <c r="J18" s="11"/>
      <c r="K18" s="11"/>
      <c r="L18" s="11"/>
      <c r="M18" s="11"/>
      <c r="N18" s="11"/>
      <c r="O18" s="11"/>
      <c r="P18" s="11"/>
    </row>
    <row r="19" spans="1:16" ht="21">
      <c r="A19" s="10"/>
      <c r="B19" s="256" t="s">
        <v>423</v>
      </c>
      <c r="C19" s="256"/>
      <c r="D19" s="256"/>
      <c r="E19" s="256"/>
      <c r="F19" s="256"/>
      <c r="G19" s="256"/>
      <c r="H19" s="256"/>
      <c r="I19" s="256"/>
      <c r="J19" s="183"/>
      <c r="K19" s="183"/>
      <c r="L19" s="183"/>
      <c r="M19" s="11"/>
      <c r="N19" s="11"/>
      <c r="O19" s="11"/>
      <c r="P19" s="11"/>
    </row>
    <row r="20" spans="1:16" ht="43.5">
      <c r="A20" s="10"/>
      <c r="B20" s="37" t="s">
        <v>424</v>
      </c>
      <c r="C20" s="179">
        <v>2014</v>
      </c>
      <c r="D20" s="179">
        <v>2020</v>
      </c>
      <c r="E20" s="180">
        <v>700</v>
      </c>
      <c r="F20" s="180" t="s">
        <v>109</v>
      </c>
      <c r="G20" s="180">
        <v>700</v>
      </c>
      <c r="H20" s="180" t="s">
        <v>109</v>
      </c>
      <c r="I20" s="180">
        <v>3249</v>
      </c>
      <c r="J20" s="11"/>
      <c r="K20" s="11"/>
      <c r="L20" s="11"/>
      <c r="M20" s="11"/>
      <c r="N20" s="11"/>
      <c r="O20" s="11"/>
      <c r="P20" s="11"/>
    </row>
    <row r="21" spans="1:16" ht="132">
      <c r="A21" s="10"/>
      <c r="B21" s="37" t="s">
        <v>425</v>
      </c>
      <c r="C21" s="179">
        <v>2014</v>
      </c>
      <c r="D21" s="179">
        <v>2020</v>
      </c>
      <c r="E21" s="180" t="s">
        <v>109</v>
      </c>
      <c r="F21" s="180">
        <v>5.6</v>
      </c>
      <c r="G21" s="180" t="s">
        <v>109</v>
      </c>
      <c r="H21" s="180" t="s">
        <v>109</v>
      </c>
      <c r="I21" s="180">
        <v>1164.47</v>
      </c>
      <c r="J21" s="11"/>
      <c r="K21" s="11"/>
      <c r="L21" s="11"/>
      <c r="M21" s="11"/>
      <c r="N21" s="11"/>
      <c r="O21" s="11"/>
      <c r="P21" s="11"/>
    </row>
    <row r="22" spans="1:16" ht="43.5">
      <c r="A22" s="10"/>
      <c r="B22" s="37" t="s">
        <v>426</v>
      </c>
      <c r="C22" s="179">
        <v>2011</v>
      </c>
      <c r="D22" s="179">
        <v>2020</v>
      </c>
      <c r="E22" s="180">
        <v>189</v>
      </c>
      <c r="F22" s="180" t="s">
        <v>109</v>
      </c>
      <c r="G22" s="180">
        <v>85.5</v>
      </c>
      <c r="H22" s="180" t="s">
        <v>109</v>
      </c>
      <c r="I22" s="180">
        <v>1757.46</v>
      </c>
      <c r="J22" s="11"/>
      <c r="K22" s="11"/>
      <c r="L22" s="11"/>
      <c r="M22" s="11"/>
      <c r="N22" s="11"/>
      <c r="O22" s="11"/>
      <c r="P22" s="11"/>
    </row>
    <row r="23" spans="1:16" ht="87.75">
      <c r="A23" s="10"/>
      <c r="B23" s="37" t="s">
        <v>427</v>
      </c>
      <c r="C23" s="179">
        <v>2016</v>
      </c>
      <c r="D23" s="179">
        <v>2020</v>
      </c>
      <c r="E23" s="180">
        <v>80</v>
      </c>
      <c r="F23" s="180" t="s">
        <v>109</v>
      </c>
      <c r="G23" s="180">
        <v>30</v>
      </c>
      <c r="H23" s="180" t="s">
        <v>109</v>
      </c>
      <c r="I23" s="180">
        <v>396</v>
      </c>
      <c r="J23" s="11"/>
      <c r="K23" s="11"/>
      <c r="L23" s="11"/>
      <c r="M23" s="11"/>
      <c r="N23" s="11"/>
      <c r="O23" s="11"/>
      <c r="P23" s="11"/>
    </row>
    <row r="24" spans="1:16" ht="109.5">
      <c r="A24" s="10"/>
      <c r="B24" s="37" t="s">
        <v>428</v>
      </c>
      <c r="C24" s="179">
        <v>2018</v>
      </c>
      <c r="D24" s="179" t="s">
        <v>429</v>
      </c>
      <c r="E24" s="180">
        <v>80</v>
      </c>
      <c r="F24" s="180" t="s">
        <v>109</v>
      </c>
      <c r="G24" s="180">
        <v>30</v>
      </c>
      <c r="H24" s="180" t="s">
        <v>109</v>
      </c>
      <c r="I24" s="180">
        <v>793.46</v>
      </c>
      <c r="J24" s="11"/>
      <c r="K24" s="11"/>
      <c r="L24" s="11"/>
      <c r="M24" s="11"/>
      <c r="N24" s="11"/>
      <c r="O24" s="11"/>
      <c r="P24" s="11"/>
    </row>
    <row r="25" spans="2:16" ht="21">
      <c r="B25" s="148"/>
      <c r="C25" s="185"/>
      <c r="D25" s="185"/>
      <c r="E25" s="186"/>
      <c r="F25" s="186"/>
      <c r="G25" s="186"/>
      <c r="H25" s="186"/>
      <c r="I25" s="186"/>
      <c r="J25" s="11"/>
      <c r="K25" s="11"/>
      <c r="L25" s="11"/>
      <c r="M25" s="11"/>
      <c r="N25" s="11"/>
      <c r="O25" s="11"/>
      <c r="P25" s="11"/>
    </row>
    <row r="26" spans="2:16" ht="21">
      <c r="B26" s="148"/>
      <c r="C26" s="185"/>
      <c r="D26" s="185"/>
      <c r="E26" s="186"/>
      <c r="F26" s="186"/>
      <c r="G26" s="186"/>
      <c r="H26" s="186"/>
      <c r="I26" s="186"/>
      <c r="J26" s="11"/>
      <c r="K26" s="11"/>
      <c r="L26" s="11"/>
      <c r="M26" s="11"/>
      <c r="N26" s="11"/>
      <c r="O26" s="11"/>
      <c r="P26" s="11"/>
    </row>
    <row r="27" spans="2:14" ht="21">
      <c r="B27" s="11"/>
      <c r="C27" s="11"/>
      <c r="D27" s="11"/>
      <c r="E27" s="11"/>
      <c r="F27" s="11"/>
      <c r="G27" s="11"/>
      <c r="H27" s="11"/>
      <c r="I27" s="51" t="s">
        <v>197</v>
      </c>
      <c r="J27" s="81"/>
      <c r="L27" s="81"/>
      <c r="M27" s="81"/>
      <c r="N27" s="81"/>
    </row>
    <row r="28" spans="2:14" ht="21">
      <c r="B28" s="11"/>
      <c r="C28" s="11"/>
      <c r="D28" s="11"/>
      <c r="E28" s="11"/>
      <c r="F28" s="11"/>
      <c r="G28" s="11"/>
      <c r="H28" s="11"/>
      <c r="I28" s="8"/>
      <c r="J28" s="8"/>
      <c r="L28" s="8"/>
      <c r="M28" s="102"/>
      <c r="N28" s="11"/>
    </row>
    <row r="29" spans="2:14" ht="21">
      <c r="B29" s="11"/>
      <c r="C29" s="11"/>
      <c r="D29" s="11"/>
      <c r="E29" s="11"/>
      <c r="F29" s="11"/>
      <c r="G29" s="11"/>
      <c r="H29" s="11"/>
      <c r="I29" s="51" t="s">
        <v>64</v>
      </c>
      <c r="J29" s="82"/>
      <c r="L29" s="82"/>
      <c r="M29" s="82"/>
      <c r="N29" s="11"/>
    </row>
    <row r="30" spans="2:16" ht="21">
      <c r="B30" s="11"/>
      <c r="C30" s="11"/>
      <c r="D30" s="11"/>
      <c r="E30" s="11"/>
      <c r="F30" s="11"/>
      <c r="G30" s="11"/>
      <c r="H30" s="11"/>
      <c r="I30" s="11"/>
      <c r="J30" s="11"/>
      <c r="K30" s="11"/>
      <c r="L30" s="11"/>
      <c r="M30" s="11"/>
      <c r="N30" s="11"/>
      <c r="O30" s="11"/>
      <c r="P30" s="11"/>
    </row>
    <row r="31" spans="2:16" ht="21">
      <c r="B31" s="11"/>
      <c r="C31" s="11"/>
      <c r="D31" s="11"/>
      <c r="E31" s="11"/>
      <c r="F31" s="11"/>
      <c r="G31" s="11"/>
      <c r="H31" s="11"/>
      <c r="I31" s="11"/>
      <c r="J31" s="11"/>
      <c r="K31" s="11"/>
      <c r="L31" s="11"/>
      <c r="M31" s="11"/>
      <c r="N31" s="11"/>
      <c r="O31" s="11"/>
      <c r="P31" s="11"/>
    </row>
    <row r="32" spans="2:16" ht="21">
      <c r="B32" s="11"/>
      <c r="C32" s="11"/>
      <c r="D32" s="11"/>
      <c r="E32" s="11"/>
      <c r="F32" s="11"/>
      <c r="G32" s="11"/>
      <c r="H32" s="11"/>
      <c r="I32" s="11"/>
      <c r="J32" s="11"/>
      <c r="K32" s="11"/>
      <c r="L32" s="11"/>
      <c r="M32" s="11"/>
      <c r="N32" s="11"/>
      <c r="O32" s="11"/>
      <c r="P32" s="11"/>
    </row>
    <row r="33" spans="2:16" ht="21">
      <c r="B33" s="11"/>
      <c r="C33" s="11"/>
      <c r="D33" s="11"/>
      <c r="E33" s="11"/>
      <c r="F33" s="11"/>
      <c r="G33" s="11"/>
      <c r="H33" s="11"/>
      <c r="I33" s="11"/>
      <c r="J33" s="11"/>
      <c r="K33" s="11"/>
      <c r="L33" s="11"/>
      <c r="M33" s="11"/>
      <c r="N33" s="11"/>
      <c r="O33" s="11"/>
      <c r="P33" s="11"/>
    </row>
    <row r="34" spans="2:16" ht="21">
      <c r="B34" s="11"/>
      <c r="C34" s="11"/>
      <c r="D34" s="11"/>
      <c r="E34" s="11"/>
      <c r="F34" s="11"/>
      <c r="G34" s="11"/>
      <c r="H34" s="11"/>
      <c r="I34" s="11"/>
      <c r="J34" s="11"/>
      <c r="K34" s="11"/>
      <c r="L34" s="11"/>
      <c r="M34" s="11"/>
      <c r="N34" s="11"/>
      <c r="O34" s="11"/>
      <c r="P34" s="11"/>
    </row>
  </sheetData>
  <sheetProtection/>
  <mergeCells count="12">
    <mergeCell ref="B10:I10"/>
    <mergeCell ref="B19:I19"/>
    <mergeCell ref="C1:L2"/>
    <mergeCell ref="C17:D17"/>
    <mergeCell ref="E17:F17"/>
    <mergeCell ref="G17:H17"/>
    <mergeCell ref="I17:I18"/>
    <mergeCell ref="B6:I6"/>
    <mergeCell ref="C8:D8"/>
    <mergeCell ref="E8:F8"/>
    <mergeCell ref="G8:H8"/>
    <mergeCell ref="I8:I9"/>
  </mergeCells>
  <hyperlinks>
    <hyperlink ref="I27" location="'4. Инвестиционная деятельность'!A1" display="Вернуться в меню &quot;Инвестиционная деятельность&quot;"/>
    <hyperlink ref="I29" location="Содержание!A1" display="Вернуться к содержанию"/>
  </hyperlinks>
  <printOptions/>
  <pageMargins left="0.7" right="0.7" top="0.75" bottom="0.75" header="0.3" footer="0.3"/>
  <pageSetup orientation="portrait" paperSize="3"/>
  <drawing r:id="rId1"/>
</worksheet>
</file>

<file path=xl/worksheets/sheet19.xml><?xml version="1.0" encoding="utf-8"?>
<worksheet xmlns="http://schemas.openxmlformats.org/spreadsheetml/2006/main" xmlns:r="http://schemas.openxmlformats.org/officeDocument/2006/relationships">
  <dimension ref="C1:R21"/>
  <sheetViews>
    <sheetView zoomScalePageLayoutView="0" workbookViewId="0" topLeftCell="A1">
      <selection activeCell="C13" sqref="C13:H13"/>
    </sheetView>
  </sheetViews>
  <sheetFormatPr defaultColWidth="9.140625" defaultRowHeight="15"/>
  <cols>
    <col min="1" max="7" width="9.140625" style="10" customWidth="1"/>
    <col min="8" max="8" width="5.28125" style="10" customWidth="1"/>
    <col min="9" max="16384" width="9.140625" style="10" customWidth="1"/>
  </cols>
  <sheetData>
    <row r="1" spans="7:15" ht="15">
      <c r="G1" s="220" t="s">
        <v>308</v>
      </c>
      <c r="H1" s="220"/>
      <c r="I1" s="220"/>
      <c r="J1" s="220"/>
      <c r="K1" s="220"/>
      <c r="L1" s="220"/>
      <c r="M1" s="220"/>
      <c r="N1" s="220"/>
      <c r="O1" s="220"/>
    </row>
    <row r="2" spans="7:15" ht="25.5" customHeight="1">
      <c r="G2" s="220"/>
      <c r="H2" s="220"/>
      <c r="I2" s="220"/>
      <c r="J2" s="220"/>
      <c r="K2" s="220"/>
      <c r="L2" s="220"/>
      <c r="M2" s="220"/>
      <c r="N2" s="220"/>
      <c r="O2" s="220"/>
    </row>
    <row r="3" ht="15"/>
    <row r="4" ht="15"/>
    <row r="6" spans="3:16" ht="22.5">
      <c r="C6" s="146" t="s">
        <v>313</v>
      </c>
      <c r="D6" s="187" t="s">
        <v>451</v>
      </c>
      <c r="E6" s="187"/>
      <c r="F6" s="187"/>
      <c r="G6" s="187"/>
      <c r="H6" s="187"/>
      <c r="I6" s="187"/>
      <c r="J6" s="187"/>
      <c r="K6" s="187"/>
      <c r="L6" s="187"/>
      <c r="M6" s="187"/>
      <c r="N6" s="187"/>
      <c r="O6" s="187"/>
      <c r="P6" s="187"/>
    </row>
    <row r="7" spans="3:18" ht="21">
      <c r="C7" s="257" t="s">
        <v>450</v>
      </c>
      <c r="D7" s="257"/>
      <c r="E7" s="257"/>
      <c r="F7" s="257"/>
      <c r="G7" s="257"/>
      <c r="H7" s="257"/>
      <c r="I7" s="258" t="s">
        <v>434</v>
      </c>
      <c r="J7" s="258"/>
      <c r="K7" s="258"/>
      <c r="L7" s="258"/>
      <c r="M7" s="258"/>
      <c r="N7" s="258"/>
      <c r="O7" s="258"/>
      <c r="P7" s="258"/>
      <c r="Q7" s="258"/>
      <c r="R7" s="258"/>
    </row>
    <row r="8" spans="3:13" ht="22.5">
      <c r="C8" s="146"/>
      <c r="D8" s="146"/>
      <c r="E8" s="146"/>
      <c r="F8" s="146"/>
      <c r="G8" s="146"/>
      <c r="H8" s="146"/>
      <c r="I8" s="187"/>
      <c r="J8" s="146"/>
      <c r="K8" s="146"/>
      <c r="L8" s="146"/>
      <c r="M8" s="146"/>
    </row>
    <row r="9" spans="3:15" ht="22.5">
      <c r="C9" s="146" t="s">
        <v>314</v>
      </c>
      <c r="D9" s="187" t="s">
        <v>452</v>
      </c>
      <c r="E9" s="187"/>
      <c r="F9" s="187"/>
      <c r="G9" s="187"/>
      <c r="H9" s="187"/>
      <c r="I9" s="146"/>
      <c r="J9" s="187"/>
      <c r="K9" s="187"/>
      <c r="L9" s="187"/>
      <c r="M9" s="187"/>
      <c r="N9" s="187"/>
      <c r="O9" s="187"/>
    </row>
    <row r="10" spans="3:18" ht="21">
      <c r="C10" s="257" t="s">
        <v>450</v>
      </c>
      <c r="D10" s="257"/>
      <c r="E10" s="257"/>
      <c r="F10" s="257"/>
      <c r="G10" s="257"/>
      <c r="H10" s="257"/>
      <c r="I10" s="258" t="s">
        <v>435</v>
      </c>
      <c r="J10" s="258"/>
      <c r="K10" s="258"/>
      <c r="L10" s="258"/>
      <c r="M10" s="258"/>
      <c r="N10" s="258"/>
      <c r="O10" s="258"/>
      <c r="P10" s="258"/>
      <c r="Q10" s="258"/>
      <c r="R10" s="258"/>
    </row>
    <row r="11" spans="3:13" ht="22.5">
      <c r="C11" s="146"/>
      <c r="D11" s="146"/>
      <c r="E11" s="146"/>
      <c r="F11" s="146"/>
      <c r="G11" s="146"/>
      <c r="H11" s="146"/>
      <c r="I11" s="187"/>
      <c r="J11" s="146"/>
      <c r="K11" s="146"/>
      <c r="L11" s="146"/>
      <c r="M11" s="146"/>
    </row>
    <row r="12" spans="3:15" ht="22.5">
      <c r="C12" s="146" t="s">
        <v>457</v>
      </c>
      <c r="D12" s="187" t="s">
        <v>350</v>
      </c>
      <c r="E12" s="187"/>
      <c r="F12" s="187"/>
      <c r="G12" s="187"/>
      <c r="H12" s="187"/>
      <c r="J12" s="187"/>
      <c r="K12" s="187"/>
      <c r="L12" s="187"/>
      <c r="M12" s="187"/>
      <c r="N12" s="187"/>
      <c r="O12" s="187"/>
    </row>
    <row r="13" spans="3:18" ht="21">
      <c r="C13" s="257" t="s">
        <v>450</v>
      </c>
      <c r="D13" s="257"/>
      <c r="E13" s="257"/>
      <c r="F13" s="257"/>
      <c r="G13" s="257"/>
      <c r="H13" s="257"/>
      <c r="I13" s="258" t="s">
        <v>433</v>
      </c>
      <c r="J13" s="258"/>
      <c r="K13" s="258"/>
      <c r="L13" s="258"/>
      <c r="M13" s="258"/>
      <c r="N13" s="258"/>
      <c r="O13" s="258"/>
      <c r="P13" s="258"/>
      <c r="Q13" s="258"/>
      <c r="R13" s="258"/>
    </row>
    <row r="21" ht="15">
      <c r="P21" s="51" t="s">
        <v>64</v>
      </c>
    </row>
  </sheetData>
  <sheetProtection/>
  <mergeCells count="7">
    <mergeCell ref="G1:O2"/>
    <mergeCell ref="C7:H7"/>
    <mergeCell ref="I7:R7"/>
    <mergeCell ref="C10:H10"/>
    <mergeCell ref="I10:R10"/>
    <mergeCell ref="C13:H13"/>
    <mergeCell ref="I13:R13"/>
  </mergeCells>
  <hyperlinks>
    <hyperlink ref="I7" r:id="rId1" display="https://www.moesk.ru/client/tariffs/zatrati_na_yslygi/"/>
    <hyperlink ref="I10" r:id="rId2" display="https://www.moesk.ru/client/tariffs/peredacha_energy/"/>
    <hyperlink ref="I13:R13" r:id="rId3" display="https://www.moesk.ru/client/tariffs/peredacha_energy/#tab1-880"/>
    <hyperlink ref="P21" location="Содержание!A1" display="Вернуться к содержанию"/>
  </hyperlinks>
  <printOptions/>
  <pageMargins left="0.7" right="0.7" top="0.75" bottom="0.75" header="0.3" footer="0.3"/>
  <pageSetup orientation="portrait" paperSize="3"/>
  <drawing r:id="rId4"/>
</worksheet>
</file>

<file path=xl/worksheets/sheet2.xml><?xml version="1.0" encoding="utf-8"?>
<worksheet xmlns="http://schemas.openxmlformats.org/spreadsheetml/2006/main" xmlns:r="http://schemas.openxmlformats.org/officeDocument/2006/relationships">
  <dimension ref="B2:L26"/>
  <sheetViews>
    <sheetView zoomScalePageLayoutView="0" workbookViewId="0" topLeftCell="A1">
      <selection activeCell="D10" sqref="D10:L10"/>
    </sheetView>
  </sheetViews>
  <sheetFormatPr defaultColWidth="9.140625" defaultRowHeight="15"/>
  <cols>
    <col min="1" max="16384" width="9.140625" style="3" customWidth="1"/>
  </cols>
  <sheetData>
    <row r="2" spans="7:10" ht="26.25">
      <c r="G2" s="212" t="s">
        <v>440</v>
      </c>
      <c r="H2" s="212"/>
      <c r="I2" s="212"/>
      <c r="J2" s="212"/>
    </row>
    <row r="6" spans="2:12" ht="22.5">
      <c r="B6" s="17"/>
      <c r="C6" s="18" t="s">
        <v>0</v>
      </c>
      <c r="D6" s="214" t="s">
        <v>2</v>
      </c>
      <c r="E6" s="214"/>
      <c r="F6" s="214"/>
      <c r="G6" s="214"/>
      <c r="H6" s="214"/>
      <c r="I6" s="214"/>
      <c r="J6" s="214"/>
      <c r="K6" s="214"/>
      <c r="L6" s="214"/>
    </row>
    <row r="7" spans="2:12" ht="22.5">
      <c r="B7" s="17"/>
      <c r="C7" s="19"/>
      <c r="D7" s="17"/>
      <c r="E7" s="17"/>
      <c r="F7" s="17"/>
      <c r="G7" s="17"/>
      <c r="H7" s="17"/>
      <c r="I7" s="17"/>
      <c r="J7" s="17"/>
      <c r="K7" s="17"/>
      <c r="L7" s="17"/>
    </row>
    <row r="8" spans="2:12" ht="22.5">
      <c r="B8" s="17"/>
      <c r="C8" s="18" t="s">
        <v>1</v>
      </c>
      <c r="D8" s="214" t="s">
        <v>3</v>
      </c>
      <c r="E8" s="214"/>
      <c r="F8" s="214"/>
      <c r="G8" s="214"/>
      <c r="H8" s="214"/>
      <c r="I8" s="214"/>
      <c r="J8" s="214"/>
      <c r="K8" s="214"/>
      <c r="L8" s="214"/>
    </row>
    <row r="9" spans="2:12" ht="22.5">
      <c r="B9" s="17"/>
      <c r="C9" s="19"/>
      <c r="D9" s="17"/>
      <c r="E9" s="17"/>
      <c r="F9" s="17"/>
      <c r="G9" s="17"/>
      <c r="H9" s="17"/>
      <c r="I9" s="17"/>
      <c r="J9" s="17"/>
      <c r="K9" s="17"/>
      <c r="L9" s="17"/>
    </row>
    <row r="10" spans="2:12" ht="22.5">
      <c r="B10" s="17"/>
      <c r="C10" s="18" t="s">
        <v>26</v>
      </c>
      <c r="D10" s="214" t="s">
        <v>4</v>
      </c>
      <c r="E10" s="214"/>
      <c r="F10" s="214"/>
      <c r="G10" s="214"/>
      <c r="H10" s="214"/>
      <c r="I10" s="214"/>
      <c r="J10" s="214"/>
      <c r="K10" s="214"/>
      <c r="L10" s="214"/>
    </row>
    <row r="11" spans="2:12" ht="22.5">
      <c r="B11" s="17"/>
      <c r="C11" s="19"/>
      <c r="D11" s="17"/>
      <c r="E11" s="17"/>
      <c r="F11" s="17"/>
      <c r="G11" s="17"/>
      <c r="H11" s="17"/>
      <c r="I11" s="17"/>
      <c r="J11" s="17"/>
      <c r="K11" s="17"/>
      <c r="L11" s="17"/>
    </row>
    <row r="12" spans="2:12" ht="22.5">
      <c r="B12" s="17"/>
      <c r="C12" s="18" t="s">
        <v>27</v>
      </c>
      <c r="D12" s="214" t="s">
        <v>5</v>
      </c>
      <c r="E12" s="214"/>
      <c r="F12" s="214"/>
      <c r="G12" s="214"/>
      <c r="H12" s="214"/>
      <c r="I12" s="214"/>
      <c r="J12" s="214"/>
      <c r="K12" s="214"/>
      <c r="L12" s="214"/>
    </row>
    <row r="13" spans="2:12" ht="22.5">
      <c r="B13" s="17"/>
      <c r="C13" s="19"/>
      <c r="D13" s="17"/>
      <c r="E13" s="17"/>
      <c r="F13" s="17"/>
      <c r="G13" s="17"/>
      <c r="H13" s="17"/>
      <c r="I13" s="17"/>
      <c r="J13" s="17"/>
      <c r="K13" s="17"/>
      <c r="L13" s="17"/>
    </row>
    <row r="14" spans="2:12" ht="22.5">
      <c r="B14" s="17"/>
      <c r="C14" s="18" t="s">
        <v>28</v>
      </c>
      <c r="D14" s="214" t="s">
        <v>308</v>
      </c>
      <c r="E14" s="214"/>
      <c r="F14" s="214"/>
      <c r="G14" s="214"/>
      <c r="H14" s="214"/>
      <c r="I14" s="214"/>
      <c r="J14" s="214"/>
      <c r="K14" s="214"/>
      <c r="L14" s="214"/>
    </row>
    <row r="15" spans="2:12" ht="22.5">
      <c r="B15" s="17"/>
      <c r="C15" s="19"/>
      <c r="D15" s="17"/>
      <c r="E15" s="17"/>
      <c r="F15" s="17"/>
      <c r="G15" s="17"/>
      <c r="H15" s="17"/>
      <c r="I15" s="17"/>
      <c r="J15" s="17"/>
      <c r="K15" s="17"/>
      <c r="L15" s="17"/>
    </row>
    <row r="16" spans="2:12" ht="22.5">
      <c r="B16" s="17"/>
      <c r="C16" s="18" t="s">
        <v>309</v>
      </c>
      <c r="D16" s="214" t="s">
        <v>6</v>
      </c>
      <c r="E16" s="214"/>
      <c r="F16" s="214"/>
      <c r="G16" s="214"/>
      <c r="H16" s="214"/>
      <c r="I16" s="214"/>
      <c r="J16" s="214"/>
      <c r="K16" s="214"/>
      <c r="L16" s="214"/>
    </row>
    <row r="17" spans="3:12" ht="27.75">
      <c r="C17" s="5"/>
      <c r="D17" s="213"/>
      <c r="E17" s="213"/>
      <c r="F17" s="213"/>
      <c r="G17" s="213"/>
      <c r="H17" s="213"/>
      <c r="L17" s="4"/>
    </row>
    <row r="18" spans="5:12" ht="27.75">
      <c r="E18" s="4"/>
      <c r="L18" s="4"/>
    </row>
    <row r="19" spans="5:12" ht="27.75">
      <c r="E19" s="4"/>
      <c r="L19" s="4"/>
    </row>
    <row r="20" spans="5:12" ht="27.75">
      <c r="E20" s="4"/>
      <c r="L20" s="4"/>
    </row>
    <row r="21" spans="5:12" ht="27.75">
      <c r="E21" s="4"/>
      <c r="L21" s="4"/>
    </row>
    <row r="22" spans="5:12" ht="27.75">
      <c r="E22" s="4"/>
      <c r="L22" s="4"/>
    </row>
    <row r="23" spans="5:12" ht="27.75">
      <c r="E23" s="4"/>
      <c r="L23" s="4"/>
    </row>
    <row r="24" spans="5:12" ht="27.75">
      <c r="E24" s="4"/>
      <c r="L24" s="4"/>
    </row>
    <row r="25" spans="5:12" ht="27.75">
      <c r="E25" s="4"/>
      <c r="L25" s="4"/>
    </row>
    <row r="26" ht="18.75">
      <c r="L26" s="6"/>
    </row>
  </sheetData>
  <sheetProtection selectLockedCells="1" selectUnlockedCells="1"/>
  <mergeCells count="8">
    <mergeCell ref="G2:J2"/>
    <mergeCell ref="D17:H17"/>
    <mergeCell ref="D6:L6"/>
    <mergeCell ref="D10:L10"/>
    <mergeCell ref="D8:L8"/>
    <mergeCell ref="D12:L12"/>
    <mergeCell ref="D14:L14"/>
    <mergeCell ref="D16:L16"/>
  </mergeCells>
  <hyperlinks>
    <hyperlink ref="D6" location="'1. Передача и распределение ээ'!A1" display="Передача и распределение электроэнергии"/>
    <hyperlink ref="D8:H8" location="'2. Тех. присоединение'!A1" display="Технологическое присоединение"/>
    <hyperlink ref="D10:H10" location="'3. Финансовые результаты'!A1" display="Финансовые результаты"/>
    <hyperlink ref="D12:H12" location="'4. Инвестиционная деятельность'!A1" display="Инвестиционная деятельность"/>
    <hyperlink ref="D14:H14" location="'5. Тарифы'!A1" display="Тарифы"/>
    <hyperlink ref="D16:H16" location="'6. Акционерный капитал'!A1" display="Акционерный капитал"/>
  </hyperlinks>
  <printOptions/>
  <pageMargins left="0.7" right="0.7" top="0.75" bottom="0.75" header="0.3" footer="0.3"/>
  <pageSetup horizontalDpi="600" verticalDpi="600" orientation="portrait" paperSize="9"/>
  <ignoredErrors>
    <ignoredError sqref="C6 C8:C16" numberStoredAsText="1"/>
  </ignoredErrors>
  <drawing r:id="rId1"/>
</worksheet>
</file>

<file path=xl/worksheets/sheet20.xml><?xml version="1.0" encoding="utf-8"?>
<worksheet xmlns="http://schemas.openxmlformats.org/spreadsheetml/2006/main" xmlns:r="http://schemas.openxmlformats.org/officeDocument/2006/relationships">
  <dimension ref="B1:O20"/>
  <sheetViews>
    <sheetView zoomScalePageLayoutView="0" workbookViewId="0" topLeftCell="A1">
      <selection activeCell="I20" sqref="I20"/>
    </sheetView>
  </sheetViews>
  <sheetFormatPr defaultColWidth="9.140625" defaultRowHeight="15"/>
  <cols>
    <col min="1" max="16384" width="9.140625" style="10" customWidth="1"/>
  </cols>
  <sheetData>
    <row r="1" spans="7:15" ht="15">
      <c r="G1" s="220" t="s">
        <v>6</v>
      </c>
      <c r="H1" s="220"/>
      <c r="I1" s="220"/>
      <c r="J1" s="220"/>
      <c r="K1" s="220"/>
      <c r="L1" s="220"/>
      <c r="M1" s="220"/>
      <c r="N1" s="220"/>
      <c r="O1" s="220"/>
    </row>
    <row r="2" spans="7:15" ht="26.25" customHeight="1">
      <c r="G2" s="220"/>
      <c r="H2" s="220"/>
      <c r="I2" s="220"/>
      <c r="J2" s="220"/>
      <c r="K2" s="220"/>
      <c r="L2" s="220"/>
      <c r="M2" s="220"/>
      <c r="N2" s="220"/>
      <c r="O2" s="220"/>
    </row>
    <row r="6" spans="2:12" ht="22.5">
      <c r="B6" s="146" t="s">
        <v>310</v>
      </c>
      <c r="C6" s="146" t="s">
        <v>231</v>
      </c>
      <c r="D6" s="146"/>
      <c r="E6" s="146"/>
      <c r="F6" s="146"/>
      <c r="G6" s="146"/>
      <c r="H6" s="146"/>
      <c r="I6" s="2"/>
      <c r="J6" s="2"/>
      <c r="K6" s="2"/>
      <c r="L6" s="2"/>
    </row>
    <row r="7" spans="2:12" ht="22.5">
      <c r="B7" s="146"/>
      <c r="C7" s="146"/>
      <c r="D7" s="146"/>
      <c r="E7" s="146"/>
      <c r="F7" s="146"/>
      <c r="G7" s="146"/>
      <c r="H7" s="146"/>
      <c r="I7" s="2"/>
      <c r="J7" s="2"/>
      <c r="K7" s="2"/>
      <c r="L7" s="2"/>
    </row>
    <row r="8" spans="2:12" ht="22.5">
      <c r="B8" s="146" t="s">
        <v>311</v>
      </c>
      <c r="C8" s="146" t="s">
        <v>250</v>
      </c>
      <c r="D8" s="146"/>
      <c r="E8" s="146"/>
      <c r="F8" s="146"/>
      <c r="G8" s="146"/>
      <c r="H8" s="146"/>
      <c r="I8" s="2"/>
      <c r="J8" s="2"/>
      <c r="K8" s="2"/>
      <c r="L8" s="2"/>
    </row>
    <row r="9" spans="2:12" ht="22.5">
      <c r="B9" s="146"/>
      <c r="C9" s="146"/>
      <c r="D9" s="146"/>
      <c r="E9" s="146"/>
      <c r="F9" s="146"/>
      <c r="G9" s="146"/>
      <c r="H9" s="146"/>
      <c r="I9" s="2"/>
      <c r="J9" s="2"/>
      <c r="K9" s="2"/>
      <c r="L9" s="2"/>
    </row>
    <row r="10" spans="2:12" ht="22.5">
      <c r="B10" s="146" t="s">
        <v>312</v>
      </c>
      <c r="C10" s="146" t="s">
        <v>259</v>
      </c>
      <c r="D10" s="146"/>
      <c r="E10" s="146"/>
      <c r="F10" s="146"/>
      <c r="G10" s="146"/>
      <c r="H10" s="146"/>
      <c r="I10" s="2"/>
      <c r="J10" s="2"/>
      <c r="K10" s="2"/>
      <c r="L10" s="2"/>
    </row>
    <row r="11" spans="2:12" ht="18.75">
      <c r="B11" s="2"/>
      <c r="C11" s="2"/>
      <c r="D11" s="2"/>
      <c r="E11" s="2"/>
      <c r="F11" s="2"/>
      <c r="G11" s="2"/>
      <c r="H11" s="2"/>
      <c r="I11" s="2"/>
      <c r="J11" s="2"/>
      <c r="K11" s="2"/>
      <c r="L11" s="2"/>
    </row>
    <row r="12" spans="2:12" ht="18.75">
      <c r="B12" s="2"/>
      <c r="C12" s="2"/>
      <c r="D12" s="2"/>
      <c r="E12" s="2"/>
      <c r="F12" s="2"/>
      <c r="G12" s="2"/>
      <c r="H12" s="2"/>
      <c r="I12" s="2"/>
      <c r="J12" s="2"/>
      <c r="K12" s="2"/>
      <c r="L12" s="2"/>
    </row>
    <row r="13" spans="2:12" ht="18.75">
      <c r="B13" s="2"/>
      <c r="C13" s="2"/>
      <c r="D13" s="2"/>
      <c r="E13" s="2"/>
      <c r="F13" s="2"/>
      <c r="G13" s="2"/>
      <c r="H13" s="2"/>
      <c r="I13" s="2"/>
      <c r="J13" s="2"/>
      <c r="K13" s="2"/>
      <c r="L13" s="2"/>
    </row>
    <row r="14" spans="2:12" ht="18.75">
      <c r="B14" s="2"/>
      <c r="C14" s="2"/>
      <c r="D14" s="2"/>
      <c r="E14" s="2"/>
      <c r="F14" s="2"/>
      <c r="G14" s="2"/>
      <c r="H14" s="2"/>
      <c r="I14" s="2"/>
      <c r="J14" s="2"/>
      <c r="K14" s="2"/>
      <c r="L14" s="2"/>
    </row>
    <row r="15" spans="2:12" ht="18.75">
      <c r="B15" s="2"/>
      <c r="C15" s="2"/>
      <c r="D15" s="2"/>
      <c r="E15" s="2"/>
      <c r="F15" s="2"/>
      <c r="G15" s="2"/>
      <c r="H15" s="2"/>
      <c r="I15" s="2"/>
      <c r="J15" s="2"/>
      <c r="K15" s="2"/>
      <c r="L15" s="2"/>
    </row>
    <row r="16" spans="2:12" ht="18.75">
      <c r="B16" s="2"/>
      <c r="C16" s="2"/>
      <c r="D16" s="2"/>
      <c r="E16" s="2"/>
      <c r="F16" s="2"/>
      <c r="G16" s="2"/>
      <c r="H16" s="2"/>
      <c r="I16" s="2"/>
      <c r="J16" s="2"/>
      <c r="K16" s="2"/>
      <c r="L16" s="2"/>
    </row>
    <row r="17" spans="2:12" ht="18.75">
      <c r="B17" s="2"/>
      <c r="C17" s="2"/>
      <c r="D17" s="2"/>
      <c r="E17" s="2"/>
      <c r="F17" s="2"/>
      <c r="G17" s="2"/>
      <c r="H17" s="2"/>
      <c r="I17" s="2"/>
      <c r="J17" s="2"/>
      <c r="K17" s="2"/>
      <c r="L17" s="2"/>
    </row>
    <row r="18" spans="2:12" ht="18.75">
      <c r="B18" s="2"/>
      <c r="C18" s="2"/>
      <c r="D18" s="2"/>
      <c r="E18" s="2"/>
      <c r="F18" s="2"/>
      <c r="G18" s="2"/>
      <c r="H18" s="2"/>
      <c r="I18" s="2"/>
      <c r="J18" s="2"/>
      <c r="K18" s="2"/>
      <c r="L18" s="2"/>
    </row>
    <row r="19" spans="2:12" ht="18.75">
      <c r="B19" s="2"/>
      <c r="C19" s="2"/>
      <c r="D19" s="2"/>
      <c r="E19" s="2"/>
      <c r="F19" s="2"/>
      <c r="G19" s="2"/>
      <c r="H19" s="2"/>
      <c r="I19" s="2"/>
      <c r="J19" s="2"/>
      <c r="K19" s="2"/>
      <c r="L19" s="2"/>
    </row>
    <row r="20" spans="2:12" ht="18.75">
      <c r="B20" s="2"/>
      <c r="C20" s="2"/>
      <c r="D20" s="2"/>
      <c r="E20" s="2"/>
      <c r="F20" s="2"/>
      <c r="G20" s="2"/>
      <c r="H20" s="2"/>
      <c r="I20" s="51" t="s">
        <v>64</v>
      </c>
      <c r="J20" s="51"/>
      <c r="K20" s="51"/>
      <c r="L20" s="51"/>
    </row>
  </sheetData>
  <sheetProtection/>
  <mergeCells count="1">
    <mergeCell ref="G1:O2"/>
  </mergeCells>
  <hyperlinks>
    <hyperlink ref="C6:H6" location="'6.1.'!A1" display="Структура акционерного капитала"/>
    <hyperlink ref="C8:H8" location="'6.2.'!A1" display="Акции на фондовом рынке"/>
    <hyperlink ref="I20:K20" location="Содержание!A1" display="Вернуться к содержанию"/>
    <hyperlink ref="C10:G10" location="'6.3.'!A1" display="Сведения о дивидендах"/>
  </hyperlinks>
  <printOptions/>
  <pageMargins left="0.7" right="0.7" top="0.75" bottom="0.75" header="0.3" footer="0.3"/>
  <pageSetup orientation="portrait" paperSize="3"/>
  <drawing r:id="rId1"/>
</worksheet>
</file>

<file path=xl/worksheets/sheet21.xml><?xml version="1.0" encoding="utf-8"?>
<worksheet xmlns="http://schemas.openxmlformats.org/spreadsheetml/2006/main" xmlns:r="http://schemas.openxmlformats.org/officeDocument/2006/relationships">
  <dimension ref="A1:FL30"/>
  <sheetViews>
    <sheetView zoomScalePageLayoutView="0" workbookViewId="0" topLeftCell="F1">
      <selection activeCell="Y21" sqref="Y21"/>
    </sheetView>
  </sheetViews>
  <sheetFormatPr defaultColWidth="9.140625" defaultRowHeight="15"/>
  <cols>
    <col min="1" max="1" width="9.140625" style="10" customWidth="1"/>
    <col min="2" max="2" width="37.140625" style="10" customWidth="1"/>
    <col min="3" max="3" width="17.421875" style="10" customWidth="1"/>
    <col min="4" max="4" width="16.421875" style="10" bestFit="1" customWidth="1"/>
    <col min="5" max="5" width="6.140625" style="10" bestFit="1" customWidth="1"/>
    <col min="6" max="6" width="16.140625" style="10" bestFit="1" customWidth="1"/>
    <col min="7" max="7" width="6.7109375" style="10" bestFit="1" customWidth="1"/>
    <col min="8" max="8" width="16.140625" style="10" bestFit="1" customWidth="1"/>
    <col min="9" max="9" width="6.140625" style="10" bestFit="1" customWidth="1"/>
    <col min="10" max="10" width="15.421875" style="10" bestFit="1" customWidth="1"/>
    <col min="11" max="11" width="6.140625" style="10" bestFit="1" customWidth="1"/>
    <col min="12" max="12" width="16.140625" style="10" bestFit="1" customWidth="1"/>
    <col min="13" max="13" width="6.8515625" style="10" bestFit="1" customWidth="1"/>
    <col min="14" max="14" width="16.140625" style="10" bestFit="1" customWidth="1"/>
    <col min="15" max="15" width="6.8515625" style="10" bestFit="1" customWidth="1"/>
    <col min="16" max="16" width="16.140625" style="10" bestFit="1" customWidth="1"/>
    <col min="17" max="17" width="6.8515625" style="10" bestFit="1" customWidth="1"/>
    <col min="18" max="18" width="16.140625" style="10" bestFit="1" customWidth="1"/>
    <col min="19" max="19" width="6.8515625" style="10" bestFit="1" customWidth="1"/>
    <col min="20" max="20" width="16.140625" style="10" bestFit="1" customWidth="1"/>
    <col min="21" max="21" width="6.8515625" style="10" bestFit="1" customWidth="1"/>
    <col min="22" max="22" width="17.00390625" style="10" customWidth="1"/>
    <col min="23" max="16384" width="9.140625" style="10" customWidth="1"/>
  </cols>
  <sheetData>
    <row r="1" spans="3:12" ht="15">
      <c r="C1" s="220" t="s">
        <v>453</v>
      </c>
      <c r="D1" s="220"/>
      <c r="E1" s="220"/>
      <c r="F1" s="220"/>
      <c r="G1" s="220"/>
      <c r="H1" s="220"/>
      <c r="I1" s="220"/>
      <c r="J1" s="220"/>
      <c r="K1" s="220"/>
      <c r="L1" s="220"/>
    </row>
    <row r="2" spans="3:12" ht="27" customHeight="1">
      <c r="C2" s="220"/>
      <c r="D2" s="220"/>
      <c r="E2" s="220"/>
      <c r="F2" s="220"/>
      <c r="G2" s="220"/>
      <c r="H2" s="220"/>
      <c r="I2" s="220"/>
      <c r="J2" s="220"/>
      <c r="K2" s="220"/>
      <c r="L2" s="220"/>
    </row>
    <row r="3" ht="15"/>
    <row r="4" ht="15"/>
    <row r="6" spans="2:21" ht="21">
      <c r="B6" s="11"/>
      <c r="C6" s="11"/>
      <c r="D6" s="11"/>
      <c r="E6" s="11"/>
      <c r="F6" s="11"/>
      <c r="G6" s="11"/>
      <c r="H6" s="11"/>
      <c r="I6" s="11"/>
      <c r="J6" s="11"/>
      <c r="K6" s="11"/>
      <c r="L6" s="11"/>
      <c r="M6" s="11"/>
      <c r="N6" s="11"/>
      <c r="O6" s="11"/>
      <c r="P6" s="11"/>
      <c r="Q6" s="11"/>
      <c r="R6" s="11"/>
      <c r="S6" s="11"/>
      <c r="T6" s="11"/>
      <c r="U6" s="11"/>
    </row>
    <row r="7" spans="1:168" s="58" customFormat="1" ht="21.75">
      <c r="A7" s="11"/>
      <c r="B7" s="154" t="s">
        <v>249</v>
      </c>
      <c r="C7" s="155">
        <v>24353545787</v>
      </c>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row>
    <row r="8" spans="1:168" s="58" customFormat="1" ht="21.75">
      <c r="A8" s="11"/>
      <c r="B8" s="37" t="s">
        <v>244</v>
      </c>
      <c r="C8" s="147">
        <v>48707091574</v>
      </c>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row>
    <row r="9" spans="1:168" s="58" customFormat="1" ht="21.75">
      <c r="A9" s="11"/>
      <c r="B9" s="37" t="s">
        <v>242</v>
      </c>
      <c r="C9" s="147">
        <v>48707091574</v>
      </c>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row>
    <row r="10" spans="1:168" s="58" customFormat="1" ht="21.75">
      <c r="A10" s="11"/>
      <c r="B10" s="37" t="s">
        <v>245</v>
      </c>
      <c r="C10" s="157">
        <v>0.5</v>
      </c>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row>
    <row r="11" spans="1:168" s="58" customFormat="1" ht="43.5">
      <c r="A11" s="11"/>
      <c r="B11" s="37" t="s">
        <v>241</v>
      </c>
      <c r="C11" s="157" t="s">
        <v>243</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row>
    <row r="12" spans="1:168" s="58" customFormat="1" ht="21.75">
      <c r="A12" s="11"/>
      <c r="B12" s="37" t="s">
        <v>246</v>
      </c>
      <c r="C12" s="157" t="s">
        <v>247</v>
      </c>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row>
    <row r="13" spans="1:168" s="58" customFormat="1" ht="21.75">
      <c r="A13" s="11"/>
      <c r="B13" s="37" t="s">
        <v>248</v>
      </c>
      <c r="C13" s="157" t="s">
        <v>363</v>
      </c>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row>
    <row r="14" spans="1:168" s="58" customFormat="1" ht="21">
      <c r="A14" s="11"/>
      <c r="B14" s="11"/>
      <c r="C14" s="11"/>
      <c r="D14" s="196"/>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row>
    <row r="15" spans="1:23" s="58" customFormat="1" ht="21">
      <c r="A15" s="11"/>
      <c r="B15" s="11"/>
      <c r="C15" s="11"/>
      <c r="D15" s="259">
        <v>41402</v>
      </c>
      <c r="E15" s="259"/>
      <c r="F15" s="259">
        <v>41631</v>
      </c>
      <c r="G15" s="259"/>
      <c r="H15" s="259">
        <v>41741</v>
      </c>
      <c r="I15" s="259"/>
      <c r="J15" s="259">
        <v>42142</v>
      </c>
      <c r="K15" s="259"/>
      <c r="L15" s="259">
        <v>42479</v>
      </c>
      <c r="M15" s="259"/>
      <c r="N15" s="259">
        <v>42870</v>
      </c>
      <c r="O15" s="259"/>
      <c r="P15" s="259">
        <v>43234</v>
      </c>
      <c r="Q15" s="259"/>
      <c r="R15" s="259">
        <v>43605</v>
      </c>
      <c r="S15" s="259"/>
      <c r="T15" s="259">
        <v>43805</v>
      </c>
      <c r="U15" s="259"/>
      <c r="V15" s="259">
        <v>43956</v>
      </c>
      <c r="W15" s="259"/>
    </row>
    <row r="16" spans="1:23" s="58" customFormat="1" ht="21.75">
      <c r="A16" s="11"/>
      <c r="B16" s="192" t="s">
        <v>238</v>
      </c>
      <c r="C16" s="192"/>
      <c r="D16" s="156" t="s">
        <v>62</v>
      </c>
      <c r="E16" s="156" t="s">
        <v>239</v>
      </c>
      <c r="F16" s="156" t="s">
        <v>62</v>
      </c>
      <c r="G16" s="156" t="s">
        <v>239</v>
      </c>
      <c r="H16" s="156" t="s">
        <v>62</v>
      </c>
      <c r="I16" s="156" t="s">
        <v>239</v>
      </c>
      <c r="J16" s="156" t="s">
        <v>62</v>
      </c>
      <c r="K16" s="156" t="s">
        <v>239</v>
      </c>
      <c r="L16" s="156" t="s">
        <v>62</v>
      </c>
      <c r="M16" s="156" t="s">
        <v>239</v>
      </c>
      <c r="N16" s="156" t="s">
        <v>62</v>
      </c>
      <c r="O16" s="156" t="s">
        <v>239</v>
      </c>
      <c r="P16" s="156" t="s">
        <v>62</v>
      </c>
      <c r="Q16" s="156" t="s">
        <v>239</v>
      </c>
      <c r="R16" s="156" t="s">
        <v>62</v>
      </c>
      <c r="S16" s="156" t="s">
        <v>239</v>
      </c>
      <c r="T16" s="156" t="s">
        <v>62</v>
      </c>
      <c r="U16" s="156" t="s">
        <v>239</v>
      </c>
      <c r="V16" s="156" t="s">
        <v>62</v>
      </c>
      <c r="W16" s="156" t="s">
        <v>239</v>
      </c>
    </row>
    <row r="17" spans="1:23" s="58" customFormat="1" ht="21">
      <c r="A17" s="11"/>
      <c r="B17" s="261" t="s">
        <v>240</v>
      </c>
      <c r="C17" s="262"/>
      <c r="D17" s="188" t="s">
        <v>365</v>
      </c>
      <c r="E17" s="193">
        <v>50.9</v>
      </c>
      <c r="F17" s="188" t="s">
        <v>365</v>
      </c>
      <c r="G17" s="193">
        <v>50.9</v>
      </c>
      <c r="H17" s="188" t="s">
        <v>365</v>
      </c>
      <c r="I17" s="193">
        <v>50.9</v>
      </c>
      <c r="J17" s="190">
        <v>24794187558</v>
      </c>
      <c r="K17" s="193">
        <v>50.9</v>
      </c>
      <c r="L17" s="188" t="s">
        <v>378</v>
      </c>
      <c r="M17" s="189" t="s">
        <v>379</v>
      </c>
      <c r="N17" s="188" t="s">
        <v>378</v>
      </c>
      <c r="O17" s="189" t="s">
        <v>379</v>
      </c>
      <c r="P17" s="188" t="s">
        <v>378</v>
      </c>
      <c r="Q17" s="189" t="s">
        <v>379</v>
      </c>
      <c r="R17" s="188" t="s">
        <v>378</v>
      </c>
      <c r="S17" s="189" t="s">
        <v>379</v>
      </c>
      <c r="T17" s="188" t="s">
        <v>378</v>
      </c>
      <c r="U17" s="189" t="s">
        <v>379</v>
      </c>
      <c r="V17" s="188" t="s">
        <v>378</v>
      </c>
      <c r="W17" s="189" t="s">
        <v>379</v>
      </c>
    </row>
    <row r="18" spans="1:23" s="58" customFormat="1" ht="21">
      <c r="A18" s="11"/>
      <c r="B18" s="260" t="s">
        <v>232</v>
      </c>
      <c r="C18" s="261"/>
      <c r="D18" s="188" t="s">
        <v>366</v>
      </c>
      <c r="E18" s="193">
        <v>22.76</v>
      </c>
      <c r="F18" s="188" t="s">
        <v>369</v>
      </c>
      <c r="G18" s="194">
        <v>10.62</v>
      </c>
      <c r="H18" s="188" t="s">
        <v>373</v>
      </c>
      <c r="I18" s="193">
        <v>10.91</v>
      </c>
      <c r="J18" s="190">
        <v>8581716485</v>
      </c>
      <c r="K18" s="193">
        <v>17.62</v>
      </c>
      <c r="L18" s="190">
        <v>8581716485</v>
      </c>
      <c r="M18" s="191">
        <v>17.62</v>
      </c>
      <c r="N18" s="190">
        <v>8581716485</v>
      </c>
      <c r="O18" s="191">
        <v>17.62</v>
      </c>
      <c r="P18" s="190">
        <v>8581716485</v>
      </c>
      <c r="Q18" s="191">
        <v>17.62</v>
      </c>
      <c r="R18" s="190">
        <v>8581716485</v>
      </c>
      <c r="S18" s="191">
        <v>17.62</v>
      </c>
      <c r="T18" s="190">
        <v>8581716485</v>
      </c>
      <c r="U18" s="191">
        <v>17.62</v>
      </c>
      <c r="V18" s="190">
        <v>8581716485</v>
      </c>
      <c r="W18" s="191">
        <v>17.62</v>
      </c>
    </row>
    <row r="19" spans="1:23" s="58" customFormat="1" ht="21">
      <c r="A19" s="11"/>
      <c r="B19" s="260" t="s">
        <v>233</v>
      </c>
      <c r="C19" s="260"/>
      <c r="D19" s="188" t="s">
        <v>109</v>
      </c>
      <c r="E19" s="194" t="s">
        <v>109</v>
      </c>
      <c r="F19" s="188" t="s">
        <v>370</v>
      </c>
      <c r="G19" s="194">
        <v>9.77</v>
      </c>
      <c r="H19" s="188" t="s">
        <v>374</v>
      </c>
      <c r="I19" s="193">
        <v>9.84</v>
      </c>
      <c r="J19" s="190">
        <v>4757774701</v>
      </c>
      <c r="K19" s="193">
        <v>9.77</v>
      </c>
      <c r="L19" s="190">
        <v>4757774701</v>
      </c>
      <c r="M19" s="189">
        <v>9.77</v>
      </c>
      <c r="N19" s="190">
        <v>4757774701</v>
      </c>
      <c r="O19" s="189">
        <v>9.77</v>
      </c>
      <c r="P19" s="190">
        <v>4757774701</v>
      </c>
      <c r="Q19" s="189">
        <v>9.77</v>
      </c>
      <c r="R19" s="190">
        <v>4757774701</v>
      </c>
      <c r="S19" s="189">
        <v>9.77</v>
      </c>
      <c r="T19" s="190">
        <v>4757774701</v>
      </c>
      <c r="U19" s="189">
        <v>9.77</v>
      </c>
      <c r="V19" s="190">
        <v>4757774701</v>
      </c>
      <c r="W19" s="189">
        <v>9.77</v>
      </c>
    </row>
    <row r="20" spans="1:23" s="58" customFormat="1" ht="21">
      <c r="A20" s="11"/>
      <c r="B20" s="261" t="s">
        <v>234</v>
      </c>
      <c r="C20" s="263"/>
      <c r="D20" s="188" t="s">
        <v>109</v>
      </c>
      <c r="E20" s="194" t="s">
        <v>109</v>
      </c>
      <c r="F20" s="188" t="s">
        <v>371</v>
      </c>
      <c r="G20" s="194">
        <v>7.62</v>
      </c>
      <c r="H20" s="188" t="s">
        <v>375</v>
      </c>
      <c r="I20" s="193">
        <v>8.51</v>
      </c>
      <c r="J20" s="190">
        <v>4146185000</v>
      </c>
      <c r="K20" s="193">
        <v>8.51</v>
      </c>
      <c r="L20" s="190">
        <v>4146185000</v>
      </c>
      <c r="M20" s="189">
        <v>8.51</v>
      </c>
      <c r="N20" s="190">
        <v>3014279000</v>
      </c>
      <c r="O20" s="189">
        <v>6.51</v>
      </c>
      <c r="P20" s="190">
        <v>3014279000</v>
      </c>
      <c r="Q20" s="189">
        <v>6.51</v>
      </c>
      <c r="R20" s="190">
        <v>3014279000</v>
      </c>
      <c r="S20" s="189">
        <v>6.51</v>
      </c>
      <c r="T20" s="190">
        <v>3014279000</v>
      </c>
      <c r="U20" s="189">
        <v>6.51</v>
      </c>
      <c r="V20" s="190">
        <v>3014279000</v>
      </c>
      <c r="W20" s="189">
        <v>6.51</v>
      </c>
    </row>
    <row r="21" spans="1:23" s="58" customFormat="1" ht="56.25" customHeight="1">
      <c r="A21" s="11"/>
      <c r="B21" s="260" t="s">
        <v>235</v>
      </c>
      <c r="C21" s="260"/>
      <c r="D21" s="188" t="s">
        <v>109</v>
      </c>
      <c r="E21" s="194" t="s">
        <v>109</v>
      </c>
      <c r="F21" s="188" t="s">
        <v>372</v>
      </c>
      <c r="G21" s="194">
        <v>6.23</v>
      </c>
      <c r="H21" s="188" t="s">
        <v>376</v>
      </c>
      <c r="I21" s="193">
        <v>6.23</v>
      </c>
      <c r="J21" s="188" t="s">
        <v>109</v>
      </c>
      <c r="K21" s="193" t="s">
        <v>109</v>
      </c>
      <c r="L21" s="188" t="s">
        <v>109</v>
      </c>
      <c r="M21" s="189" t="s">
        <v>109</v>
      </c>
      <c r="N21" s="188" t="s">
        <v>109</v>
      </c>
      <c r="O21" s="189" t="s">
        <v>109</v>
      </c>
      <c r="P21" s="188" t="s">
        <v>109</v>
      </c>
      <c r="Q21" s="189" t="s">
        <v>109</v>
      </c>
      <c r="R21" s="188" t="s">
        <v>109</v>
      </c>
      <c r="S21" s="189" t="s">
        <v>109</v>
      </c>
      <c r="T21" s="188" t="s">
        <v>109</v>
      </c>
      <c r="U21" s="189" t="s">
        <v>109</v>
      </c>
      <c r="V21" s="188" t="s">
        <v>109</v>
      </c>
      <c r="W21" s="189" t="s">
        <v>109</v>
      </c>
    </row>
    <row r="22" spans="1:23" s="58" customFormat="1" ht="36.75" customHeight="1">
      <c r="A22" s="11"/>
      <c r="B22" s="260" t="s">
        <v>236</v>
      </c>
      <c r="C22" s="260"/>
      <c r="D22" s="188" t="s">
        <v>367</v>
      </c>
      <c r="E22" s="194">
        <v>5.05</v>
      </c>
      <c r="F22" s="188" t="s">
        <v>367</v>
      </c>
      <c r="G22" s="194">
        <v>5.05</v>
      </c>
      <c r="H22" s="188" t="s">
        <v>377</v>
      </c>
      <c r="I22" s="193">
        <v>5.05</v>
      </c>
      <c r="J22" s="190">
        <v>2459618524</v>
      </c>
      <c r="K22" s="193">
        <v>5.05</v>
      </c>
      <c r="L22" s="190">
        <v>2459618524</v>
      </c>
      <c r="M22" s="189">
        <v>5.05</v>
      </c>
      <c r="N22" s="190">
        <v>2459618524</v>
      </c>
      <c r="O22" s="189">
        <v>5.05</v>
      </c>
      <c r="P22" s="190">
        <v>2459618524</v>
      </c>
      <c r="Q22" s="189">
        <v>5.05</v>
      </c>
      <c r="R22" s="190">
        <v>2459618524</v>
      </c>
      <c r="S22" s="189">
        <v>5.05</v>
      </c>
      <c r="T22" s="190">
        <v>2459618524</v>
      </c>
      <c r="U22" s="189">
        <v>5.05</v>
      </c>
      <c r="V22" s="190">
        <v>2459618524</v>
      </c>
      <c r="W22" s="189">
        <v>5.05</v>
      </c>
    </row>
    <row r="23" spans="1:23" s="58" customFormat="1" ht="21">
      <c r="A23" s="11"/>
      <c r="B23" s="260" t="s">
        <v>237</v>
      </c>
      <c r="C23" s="260"/>
      <c r="D23" s="188" t="s">
        <v>368</v>
      </c>
      <c r="E23" s="194">
        <v>5.23</v>
      </c>
      <c r="F23" s="195" t="s">
        <v>109</v>
      </c>
      <c r="G23" s="194" t="s">
        <v>109</v>
      </c>
      <c r="H23" s="188" t="s">
        <v>109</v>
      </c>
      <c r="I23" s="193" t="s">
        <v>109</v>
      </c>
      <c r="J23" s="188" t="s">
        <v>109</v>
      </c>
      <c r="K23" s="193" t="s">
        <v>109</v>
      </c>
      <c r="L23" s="188" t="s">
        <v>109</v>
      </c>
      <c r="M23" s="189" t="s">
        <v>109</v>
      </c>
      <c r="N23" s="188" t="s">
        <v>109</v>
      </c>
      <c r="O23" s="189" t="s">
        <v>109</v>
      </c>
      <c r="P23" s="188" t="s">
        <v>109</v>
      </c>
      <c r="Q23" s="189" t="s">
        <v>109</v>
      </c>
      <c r="R23" s="188" t="s">
        <v>109</v>
      </c>
      <c r="S23" s="189" t="s">
        <v>109</v>
      </c>
      <c r="T23" s="188" t="s">
        <v>109</v>
      </c>
      <c r="U23" s="189" t="s">
        <v>109</v>
      </c>
      <c r="V23" s="188" t="s">
        <v>109</v>
      </c>
      <c r="W23" s="189" t="s">
        <v>109</v>
      </c>
    </row>
    <row r="24" spans="13:17" s="11" customFormat="1" ht="36" customHeight="1">
      <c r="M24" s="98"/>
      <c r="N24" s="8"/>
      <c r="O24" s="8"/>
      <c r="P24" s="8"/>
      <c r="Q24" s="102"/>
    </row>
    <row r="25" spans="13:16" s="11" customFormat="1" ht="21">
      <c r="M25" s="102"/>
      <c r="N25" s="102"/>
      <c r="O25" s="102"/>
      <c r="P25" s="102"/>
    </row>
    <row r="26" spans="18:21" s="11" customFormat="1" ht="21">
      <c r="R26" s="51"/>
      <c r="S26" s="51" t="s">
        <v>251</v>
      </c>
      <c r="U26" s="51"/>
    </row>
    <row r="27" spans="18:22" s="11" customFormat="1" ht="21">
      <c r="R27" s="8"/>
      <c r="S27" s="8"/>
      <c r="U27" s="8"/>
      <c r="V27" s="81"/>
    </row>
    <row r="28" spans="18:21" s="11" customFormat="1" ht="21">
      <c r="R28" s="51"/>
      <c r="S28" s="51" t="s">
        <v>64</v>
      </c>
      <c r="U28" s="51"/>
    </row>
    <row r="29" s="11" customFormat="1" ht="21"/>
    <row r="30" spans="2:21" s="11" customFormat="1" ht="21">
      <c r="B30" s="10"/>
      <c r="C30" s="10"/>
      <c r="D30" s="10"/>
      <c r="E30" s="10"/>
      <c r="F30" s="10"/>
      <c r="G30" s="10"/>
      <c r="H30" s="10"/>
      <c r="I30" s="10"/>
      <c r="J30" s="10"/>
      <c r="K30" s="10"/>
      <c r="L30" s="10"/>
      <c r="M30" s="10"/>
      <c r="N30" s="10"/>
      <c r="O30" s="10"/>
      <c r="P30" s="10"/>
      <c r="Q30" s="10"/>
      <c r="R30" s="10"/>
      <c r="S30" s="10"/>
      <c r="T30" s="10"/>
      <c r="U30" s="10"/>
    </row>
  </sheetData>
  <sheetProtection/>
  <mergeCells count="18">
    <mergeCell ref="C1:L2"/>
    <mergeCell ref="B22:C22"/>
    <mergeCell ref="B23:C23"/>
    <mergeCell ref="T15:U15"/>
    <mergeCell ref="B17:C17"/>
    <mergeCell ref="B18:C18"/>
    <mergeCell ref="B19:C19"/>
    <mergeCell ref="B20:C20"/>
    <mergeCell ref="B21:C21"/>
    <mergeCell ref="D15:E15"/>
    <mergeCell ref="V15:W15"/>
    <mergeCell ref="R15:S15"/>
    <mergeCell ref="F15:G15"/>
    <mergeCell ref="H15:I15"/>
    <mergeCell ref="J15:K15"/>
    <mergeCell ref="L15:M15"/>
    <mergeCell ref="N15:O15"/>
    <mergeCell ref="P15:Q15"/>
  </mergeCells>
  <hyperlinks>
    <hyperlink ref="S26" location="'4. Инвестиционная деятельность'!A1" display="Вернуться в меню &quot;Инвестиционная деятельность&quot;"/>
    <hyperlink ref="S28" location="Содержание!A1" display="Вернуться к содержанию"/>
    <hyperlink ref="R27:V27" location="'6. Акционерный капитал'!A1" display="Вернуться в меню &quot;Акционерный капитал&quot;"/>
    <hyperlink ref="R28:U28" location="Содержание!A1" display="Вернуться к содержанию"/>
  </hyperlinks>
  <printOptions/>
  <pageMargins left="0.7" right="0.7" top="0.75" bottom="0.75" header="0.3" footer="0.3"/>
  <pageSetup orientation="portrait" paperSize="3"/>
  <drawing r:id="rId1"/>
</worksheet>
</file>

<file path=xl/worksheets/sheet22.xml><?xml version="1.0" encoding="utf-8"?>
<worksheet xmlns="http://schemas.openxmlformats.org/spreadsheetml/2006/main" xmlns:r="http://schemas.openxmlformats.org/officeDocument/2006/relationships">
  <dimension ref="A1:O24"/>
  <sheetViews>
    <sheetView zoomScalePageLayoutView="0" workbookViewId="0" topLeftCell="A1">
      <selection activeCell="N15" sqref="N15"/>
    </sheetView>
  </sheetViews>
  <sheetFormatPr defaultColWidth="9.140625" defaultRowHeight="15"/>
  <cols>
    <col min="1" max="1" width="9.140625" style="10" customWidth="1"/>
    <col min="2" max="2" width="27.00390625" style="10" customWidth="1"/>
    <col min="3" max="3" width="29.421875" style="10" customWidth="1"/>
    <col min="4" max="16384" width="9.140625" style="10" customWidth="1"/>
  </cols>
  <sheetData>
    <row r="1" spans="3:12" ht="15" customHeight="1">
      <c r="C1" s="220" t="s">
        <v>454</v>
      </c>
      <c r="D1" s="220"/>
      <c r="E1" s="220"/>
      <c r="F1" s="220"/>
      <c r="G1" s="220"/>
      <c r="H1" s="220"/>
      <c r="I1" s="220"/>
      <c r="J1" s="220"/>
      <c r="K1" s="13"/>
      <c r="L1" s="13"/>
    </row>
    <row r="2" spans="3:12" ht="25.5" customHeight="1">
      <c r="C2" s="220"/>
      <c r="D2" s="220"/>
      <c r="E2" s="220"/>
      <c r="F2" s="220"/>
      <c r="G2" s="220"/>
      <c r="H2" s="220"/>
      <c r="I2" s="220"/>
      <c r="J2" s="220"/>
      <c r="K2" s="13"/>
      <c r="L2" s="13"/>
    </row>
    <row r="3" ht="15"/>
    <row r="4" ht="15"/>
    <row r="6" spans="1:8" ht="21">
      <c r="A6" s="10"/>
      <c r="B6" s="230" t="s">
        <v>250</v>
      </c>
      <c r="C6" s="230"/>
      <c r="D6" s="230"/>
      <c r="E6" s="230"/>
      <c r="F6" s="197"/>
      <c r="G6" s="197"/>
      <c r="H6" s="197"/>
    </row>
    <row r="7" spans="1:15" ht="30" customHeight="1">
      <c r="A7" s="10"/>
      <c r="B7" s="198" t="s">
        <v>246</v>
      </c>
      <c r="C7" s="266" t="s">
        <v>458</v>
      </c>
      <c r="D7" s="266"/>
      <c r="E7" s="266"/>
      <c r="F7" s="200"/>
      <c r="G7" s="199"/>
      <c r="H7" s="199"/>
      <c r="I7" s="11"/>
      <c r="J7" s="11"/>
      <c r="K7" s="11"/>
      <c r="L7" s="11"/>
      <c r="M7" s="11"/>
      <c r="N7" s="11"/>
      <c r="O7" s="11"/>
    </row>
    <row r="8" spans="1:15" ht="21.75">
      <c r="A8" s="10"/>
      <c r="B8" s="198" t="s">
        <v>252</v>
      </c>
      <c r="C8" s="264">
        <v>38751</v>
      </c>
      <c r="D8" s="264"/>
      <c r="E8" s="264"/>
      <c r="F8" s="200"/>
      <c r="G8" s="199"/>
      <c r="H8" s="199"/>
      <c r="I8" s="11"/>
      <c r="J8" s="11"/>
      <c r="K8" s="11"/>
      <c r="L8" s="11"/>
      <c r="M8" s="11"/>
      <c r="N8" s="11"/>
      <c r="O8" s="11"/>
    </row>
    <row r="9" spans="1:15" ht="36" customHeight="1">
      <c r="A9" s="10"/>
      <c r="B9" s="198" t="s">
        <v>248</v>
      </c>
      <c r="C9" s="265" t="s">
        <v>364</v>
      </c>
      <c r="D9" s="265"/>
      <c r="E9" s="265"/>
      <c r="F9" s="200"/>
      <c r="G9" s="199"/>
      <c r="H9" s="199"/>
      <c r="I9" s="11"/>
      <c r="J9" s="11"/>
      <c r="K9" s="11"/>
      <c r="L9" s="11"/>
      <c r="M9" s="11"/>
      <c r="N9" s="11"/>
      <c r="O9" s="11"/>
    </row>
    <row r="10" spans="1:15" ht="21.75">
      <c r="A10" s="10"/>
      <c r="B10" s="198" t="s">
        <v>253</v>
      </c>
      <c r="C10" s="265" t="s">
        <v>254</v>
      </c>
      <c r="D10" s="265"/>
      <c r="E10" s="265"/>
      <c r="F10" s="200"/>
      <c r="G10" s="199"/>
      <c r="H10" s="199"/>
      <c r="I10" s="11"/>
      <c r="J10" s="11"/>
      <c r="K10" s="11"/>
      <c r="L10" s="11"/>
      <c r="M10" s="11"/>
      <c r="N10" s="11"/>
      <c r="O10" s="11"/>
    </row>
    <row r="11" spans="1:15" ht="21.75">
      <c r="A11" s="10"/>
      <c r="B11" s="198" t="s">
        <v>255</v>
      </c>
      <c r="C11" s="265" t="s">
        <v>256</v>
      </c>
      <c r="D11" s="265"/>
      <c r="E11" s="265"/>
      <c r="F11" s="200"/>
      <c r="G11" s="199"/>
      <c r="H11" s="199"/>
      <c r="I11" s="11"/>
      <c r="J11" s="11"/>
      <c r="K11" s="11"/>
      <c r="L11" s="11"/>
      <c r="M11" s="11"/>
      <c r="N11" s="11"/>
      <c r="O11" s="11"/>
    </row>
    <row r="12" spans="1:15" ht="15" customHeight="1">
      <c r="A12" s="10"/>
      <c r="B12" s="198" t="s">
        <v>257</v>
      </c>
      <c r="C12" s="265" t="s">
        <v>258</v>
      </c>
      <c r="D12" s="265"/>
      <c r="E12" s="265"/>
      <c r="F12" s="200"/>
      <c r="G12" s="199"/>
      <c r="H12" s="199"/>
      <c r="I12" s="11"/>
      <c r="J12" s="11"/>
      <c r="K12" s="11"/>
      <c r="L12" s="11"/>
      <c r="M12" s="11"/>
      <c r="N12" s="11"/>
      <c r="O12" s="11"/>
    </row>
    <row r="13" spans="2:15" ht="21">
      <c r="B13" s="11"/>
      <c r="C13" s="11"/>
      <c r="D13" s="11"/>
      <c r="E13" s="11"/>
      <c r="F13" s="11"/>
      <c r="G13" s="11"/>
      <c r="H13" s="11"/>
      <c r="I13" s="11"/>
      <c r="J13" s="11"/>
      <c r="K13" s="11"/>
      <c r="L13" s="11"/>
      <c r="M13" s="11"/>
      <c r="N13" s="11"/>
      <c r="O13" s="11"/>
    </row>
    <row r="14" spans="2:6" ht="21">
      <c r="B14" s="11"/>
      <c r="C14" s="11"/>
      <c r="D14" s="11"/>
      <c r="E14" s="11"/>
      <c r="F14" s="11"/>
    </row>
    <row r="15" spans="2:6" ht="21">
      <c r="B15" s="11"/>
      <c r="C15" s="11"/>
      <c r="D15" s="11"/>
      <c r="E15" s="11"/>
      <c r="F15" s="11"/>
    </row>
    <row r="16" spans="2:6" ht="21">
      <c r="B16" s="11"/>
      <c r="C16" s="11"/>
      <c r="D16" s="11"/>
      <c r="E16" s="11"/>
      <c r="F16" s="11"/>
    </row>
    <row r="17" spans="2:6" ht="18" customHeight="1">
      <c r="B17" s="11"/>
      <c r="C17" s="11"/>
      <c r="D17" s="11"/>
      <c r="E17" s="11"/>
      <c r="F17" s="11"/>
    </row>
    <row r="18" spans="2:6" ht="18" customHeight="1">
      <c r="B18" s="11"/>
      <c r="C18" s="11"/>
      <c r="D18" s="11"/>
      <c r="E18" s="11"/>
      <c r="F18" s="11"/>
    </row>
    <row r="19" spans="2:15" ht="21">
      <c r="B19" s="11"/>
      <c r="C19" s="11"/>
      <c r="D19" s="11"/>
      <c r="E19" s="11"/>
      <c r="F19" s="11"/>
      <c r="G19" s="11"/>
      <c r="H19" s="11"/>
      <c r="I19" s="11"/>
      <c r="J19" s="51" t="s">
        <v>251</v>
      </c>
      <c r="K19" s="51"/>
      <c r="L19" s="51"/>
      <c r="M19" s="51"/>
      <c r="N19" s="51"/>
      <c r="O19" s="51"/>
    </row>
    <row r="20" spans="2:15" ht="21">
      <c r="B20" s="11"/>
      <c r="C20" s="11"/>
      <c r="D20" s="11"/>
      <c r="E20" s="11"/>
      <c r="F20" s="11"/>
      <c r="G20" s="11"/>
      <c r="H20" s="11"/>
      <c r="I20" s="11"/>
      <c r="J20" s="8"/>
      <c r="K20" s="8"/>
      <c r="L20" s="8"/>
      <c r="M20" s="8"/>
      <c r="N20" s="8"/>
      <c r="O20" s="8"/>
    </row>
    <row r="21" spans="2:15" ht="21">
      <c r="B21" s="11"/>
      <c r="C21" s="11"/>
      <c r="D21" s="11"/>
      <c r="E21" s="11"/>
      <c r="F21" s="11"/>
      <c r="G21" s="11"/>
      <c r="H21" s="11"/>
      <c r="I21" s="11"/>
      <c r="J21" s="51" t="s">
        <v>64</v>
      </c>
      <c r="K21" s="51"/>
      <c r="L21" s="51"/>
      <c r="M21" s="51"/>
      <c r="N21" s="51"/>
      <c r="O21" s="51"/>
    </row>
    <row r="22" spans="2:15" ht="21">
      <c r="B22" s="11"/>
      <c r="C22" s="11"/>
      <c r="D22" s="11"/>
      <c r="E22" s="11"/>
      <c r="F22" s="11"/>
      <c r="G22" s="11"/>
      <c r="H22" s="11"/>
      <c r="I22" s="11"/>
      <c r="J22" s="11"/>
      <c r="K22" s="11"/>
      <c r="L22" s="11"/>
      <c r="M22" s="11"/>
      <c r="N22" s="11"/>
      <c r="O22" s="11"/>
    </row>
    <row r="23" spans="2:15" ht="21">
      <c r="B23" s="11"/>
      <c r="C23" s="11"/>
      <c r="D23" s="11"/>
      <c r="E23" s="11"/>
      <c r="F23" s="11"/>
      <c r="G23" s="11"/>
      <c r="H23" s="11"/>
      <c r="I23" s="11"/>
      <c r="J23" s="11"/>
      <c r="K23" s="11"/>
      <c r="L23" s="11"/>
      <c r="M23" s="11"/>
      <c r="N23" s="11"/>
      <c r="O23" s="11"/>
    </row>
    <row r="24" spans="2:15" ht="21">
      <c r="B24" s="11"/>
      <c r="C24" s="11"/>
      <c r="D24" s="11"/>
      <c r="E24" s="11"/>
      <c r="F24" s="11"/>
      <c r="G24" s="11"/>
      <c r="H24" s="11"/>
      <c r="I24" s="11"/>
      <c r="J24" s="11"/>
      <c r="K24" s="11"/>
      <c r="L24" s="11"/>
      <c r="M24" s="11"/>
      <c r="N24" s="11"/>
      <c r="O24" s="11"/>
    </row>
  </sheetData>
  <sheetProtection/>
  <mergeCells count="8">
    <mergeCell ref="C8:E8"/>
    <mergeCell ref="C10:E10"/>
    <mergeCell ref="C11:E11"/>
    <mergeCell ref="C12:E12"/>
    <mergeCell ref="C9:E9"/>
    <mergeCell ref="C1:J2"/>
    <mergeCell ref="B6:E6"/>
    <mergeCell ref="C7:E7"/>
  </mergeCells>
  <hyperlinks>
    <hyperlink ref="J19" location="'4. Инвестиционная деятельность'!A1" display="Вернуться в меню &quot;Инвестиционная деятельность&quot;"/>
    <hyperlink ref="J21" location="Содержание!A1" display="Вернуться к содержанию"/>
    <hyperlink ref="J19:O19" location="'6. Акционерный капитал'!A1" display="Вернуться в меню &quot;Акционерный капитал&quot;"/>
    <hyperlink ref="J21:N21" location="Содержание!A1" display="Вернуться к содержанию"/>
  </hyperlinks>
  <printOptions/>
  <pageMargins left="0.7" right="0.7" top="0.75" bottom="0.75" header="0.3" footer="0.3"/>
  <pageSetup orientation="portrait" paperSize="3"/>
  <drawing r:id="rId1"/>
</worksheet>
</file>

<file path=xl/worksheets/sheet23.xml><?xml version="1.0" encoding="utf-8"?>
<worksheet xmlns="http://schemas.openxmlformats.org/spreadsheetml/2006/main" xmlns:r="http://schemas.openxmlformats.org/officeDocument/2006/relationships">
  <dimension ref="A1:P23"/>
  <sheetViews>
    <sheetView tabSelected="1" zoomScalePageLayoutView="0" workbookViewId="0" topLeftCell="A1">
      <selection activeCell="H19" sqref="H19"/>
    </sheetView>
  </sheetViews>
  <sheetFormatPr defaultColWidth="9.140625" defaultRowHeight="15"/>
  <cols>
    <col min="1" max="1" width="9.140625" style="10" customWidth="1"/>
    <col min="2" max="2" width="61.421875" style="10" bestFit="1" customWidth="1"/>
    <col min="3" max="9" width="12.7109375" style="10" bestFit="1" customWidth="1"/>
    <col min="10" max="10" width="14.00390625" style="10" customWidth="1"/>
    <col min="11" max="11" width="13.8515625" style="10" customWidth="1"/>
    <col min="12" max="16384" width="9.140625" style="10" customWidth="1"/>
  </cols>
  <sheetData>
    <row r="1" spans="2:10" ht="15" customHeight="1">
      <c r="B1" s="220" t="s">
        <v>456</v>
      </c>
      <c r="C1" s="220"/>
      <c r="D1" s="220"/>
      <c r="E1" s="220"/>
      <c r="F1" s="220"/>
      <c r="G1" s="220"/>
      <c r="H1" s="220"/>
      <c r="I1" s="13"/>
      <c r="J1" s="13"/>
    </row>
    <row r="2" spans="2:10" ht="25.5" customHeight="1">
      <c r="B2" s="220"/>
      <c r="C2" s="220"/>
      <c r="D2" s="220"/>
      <c r="E2" s="220"/>
      <c r="F2" s="220"/>
      <c r="G2" s="220"/>
      <c r="H2" s="220"/>
      <c r="I2" s="13"/>
      <c r="J2" s="13"/>
    </row>
    <row r="3" ht="15"/>
    <row r="4" ht="15"/>
    <row r="7" spans="3:11" ht="72.75" customHeight="1">
      <c r="C7" s="201" t="s">
        <v>355</v>
      </c>
      <c r="D7" s="201" t="s">
        <v>356</v>
      </c>
      <c r="E7" s="201" t="s">
        <v>357</v>
      </c>
      <c r="F7" s="201" t="s">
        <v>358</v>
      </c>
      <c r="G7" s="201" t="s">
        <v>359</v>
      </c>
      <c r="H7" s="201" t="s">
        <v>430</v>
      </c>
      <c r="I7" s="201" t="s">
        <v>431</v>
      </c>
      <c r="J7" s="201" t="s">
        <v>432</v>
      </c>
      <c r="K7" s="211" t="s">
        <v>459</v>
      </c>
    </row>
    <row r="8" spans="1:11" ht="43.5">
      <c r="A8" s="10"/>
      <c r="B8" s="37" t="s">
        <v>260</v>
      </c>
      <c r="C8" s="151">
        <v>4296</v>
      </c>
      <c r="D8" s="151">
        <v>2910</v>
      </c>
      <c r="E8" s="151" t="s">
        <v>261</v>
      </c>
      <c r="F8" s="151">
        <v>6317</v>
      </c>
      <c r="G8" s="151">
        <v>1519.905</v>
      </c>
      <c r="H8" s="135">
        <v>1540.6</v>
      </c>
      <c r="I8" s="151">
        <v>2874</v>
      </c>
      <c r="J8" s="151">
        <v>2064</v>
      </c>
      <c r="K8" s="151">
        <v>1240</v>
      </c>
    </row>
    <row r="9" spans="1:11" ht="21.75">
      <c r="A9" s="10"/>
      <c r="B9" s="37" t="s">
        <v>455</v>
      </c>
      <c r="C9" s="151">
        <v>4296</v>
      </c>
      <c r="D9" s="151">
        <v>2910</v>
      </c>
      <c r="E9" s="151" t="s">
        <v>261</v>
      </c>
      <c r="F9" s="151">
        <v>6317</v>
      </c>
      <c r="G9" s="151">
        <v>1519.905</v>
      </c>
      <c r="H9" s="151">
        <v>1541</v>
      </c>
      <c r="I9" s="151">
        <v>2874</v>
      </c>
      <c r="J9" s="151">
        <v>2064</v>
      </c>
      <c r="K9" s="151">
        <v>1240</v>
      </c>
    </row>
    <row r="10" spans="1:11" ht="21.75">
      <c r="A10" s="10"/>
      <c r="B10" s="37" t="s">
        <v>262</v>
      </c>
      <c r="C10" s="151">
        <v>25</v>
      </c>
      <c r="D10" s="151">
        <v>25</v>
      </c>
      <c r="E10" s="151">
        <v>25</v>
      </c>
      <c r="F10" s="151">
        <v>68</v>
      </c>
      <c r="G10" s="151">
        <v>25</v>
      </c>
      <c r="H10" s="151">
        <v>57.69</v>
      </c>
      <c r="I10" s="151">
        <v>71.08</v>
      </c>
      <c r="J10" s="151">
        <v>35.7</v>
      </c>
      <c r="K10" s="151">
        <v>19</v>
      </c>
    </row>
    <row r="11" spans="1:16" ht="21.75">
      <c r="A11" s="10"/>
      <c r="B11" s="37" t="s">
        <v>263</v>
      </c>
      <c r="C11" s="202">
        <v>0.088201</v>
      </c>
      <c r="D11" s="161">
        <v>0.05975</v>
      </c>
      <c r="E11" s="202">
        <v>0.0422</v>
      </c>
      <c r="F11" s="202">
        <v>0.1297</v>
      </c>
      <c r="G11" s="202">
        <v>0.031205</v>
      </c>
      <c r="H11" s="203">
        <v>0.03163</v>
      </c>
      <c r="I11" s="203">
        <v>0.059</v>
      </c>
      <c r="J11" s="203">
        <v>0.04237</v>
      </c>
      <c r="K11" s="203">
        <v>0.02546</v>
      </c>
      <c r="P11" s="208"/>
    </row>
    <row r="12" spans="1:16" ht="21.75">
      <c r="A12" s="10"/>
      <c r="B12" s="37" t="s">
        <v>264</v>
      </c>
      <c r="C12" s="180">
        <v>5.85</v>
      </c>
      <c r="D12" s="180">
        <v>4.11</v>
      </c>
      <c r="E12" s="180">
        <v>3.17</v>
      </c>
      <c r="F12" s="180">
        <v>17.27</v>
      </c>
      <c r="G12" s="209">
        <v>3.6</v>
      </c>
      <c r="H12" s="204">
        <v>3.5</v>
      </c>
      <c r="I12" s="204">
        <v>9</v>
      </c>
      <c r="J12" s="204">
        <v>4.9</v>
      </c>
      <c r="K12" s="204"/>
      <c r="L12" s="208"/>
      <c r="M12" s="208"/>
      <c r="N12" s="208"/>
      <c r="O12" s="208"/>
      <c r="P12" s="208"/>
    </row>
    <row r="13" spans="1:16" ht="21">
      <c r="A13" s="10"/>
      <c r="B13" s="267" t="s">
        <v>265</v>
      </c>
      <c r="C13" s="267"/>
      <c r="D13" s="267"/>
      <c r="E13" s="267"/>
      <c r="F13" s="267"/>
      <c r="G13" s="267"/>
      <c r="H13" s="267"/>
      <c r="I13" s="267"/>
      <c r="J13" s="267"/>
      <c r="L13" s="208"/>
      <c r="M13" s="3"/>
      <c r="N13" s="3"/>
      <c r="O13" s="3"/>
      <c r="P13" s="207"/>
    </row>
    <row r="14" spans="1:16" ht="21.75">
      <c r="A14" s="10"/>
      <c r="B14" s="37" t="s">
        <v>133</v>
      </c>
      <c r="C14" s="151">
        <v>17184</v>
      </c>
      <c r="D14" s="151">
        <v>11641</v>
      </c>
      <c r="E14" s="151">
        <v>8208</v>
      </c>
      <c r="F14" s="151">
        <v>9246</v>
      </c>
      <c r="G14" s="151">
        <v>6079</v>
      </c>
      <c r="H14" s="178">
        <v>2671</v>
      </c>
      <c r="I14" s="178">
        <v>4043</v>
      </c>
      <c r="J14" s="151">
        <v>5780</v>
      </c>
      <c r="K14" s="151">
        <v>6607</v>
      </c>
      <c r="L14" s="207"/>
      <c r="M14" s="207"/>
      <c r="N14" s="207"/>
      <c r="O14" s="207"/>
      <c r="P14" s="207"/>
    </row>
    <row r="15" spans="1:15" ht="21.75">
      <c r="A15" s="10"/>
      <c r="B15" s="37" t="s">
        <v>266</v>
      </c>
      <c r="C15" s="205">
        <v>1.5084</v>
      </c>
      <c r="D15" s="205">
        <v>1.453</v>
      </c>
      <c r="E15" s="205">
        <v>1.33</v>
      </c>
      <c r="F15" s="205">
        <v>0.751</v>
      </c>
      <c r="G15" s="205">
        <v>0.868</v>
      </c>
      <c r="H15" s="204">
        <v>0.903</v>
      </c>
      <c r="I15" s="204">
        <v>0.6585</v>
      </c>
      <c r="J15" s="210">
        <v>0.87</v>
      </c>
      <c r="K15" s="210"/>
      <c r="L15" s="208"/>
      <c r="M15" s="208"/>
      <c r="N15" s="208"/>
      <c r="O15" s="208"/>
    </row>
    <row r="16" spans="2:14" ht="21">
      <c r="B16" s="11"/>
      <c r="C16" s="11"/>
      <c r="D16" s="11"/>
      <c r="E16" s="11"/>
      <c r="F16" s="206"/>
      <c r="G16" s="11"/>
      <c r="H16" s="98"/>
      <c r="I16" s="98"/>
      <c r="J16" s="98"/>
      <c r="K16" s="3"/>
      <c r="L16" s="3"/>
      <c r="M16" s="3"/>
      <c r="N16" s="207"/>
    </row>
    <row r="17" spans="2:14" ht="21">
      <c r="B17" s="11"/>
      <c r="C17" s="11"/>
      <c r="D17" s="11"/>
      <c r="E17" s="11"/>
      <c r="F17" s="11"/>
      <c r="G17" s="11"/>
      <c r="H17" s="98"/>
      <c r="I17" s="8"/>
      <c r="J17" s="102"/>
      <c r="K17" s="207"/>
      <c r="L17" s="207"/>
      <c r="M17" s="207"/>
      <c r="N17" s="207"/>
    </row>
    <row r="18" spans="2:16" ht="18" customHeight="1">
      <c r="B18" s="252" t="s">
        <v>361</v>
      </c>
      <c r="C18" s="253"/>
      <c r="D18" s="253"/>
      <c r="E18" s="253"/>
      <c r="F18" s="11"/>
      <c r="G18" s="11"/>
      <c r="H18" s="102"/>
      <c r="I18" s="102"/>
      <c r="J18" s="102"/>
      <c r="K18" s="207"/>
      <c r="L18" s="207"/>
      <c r="N18" s="208"/>
      <c r="O18" s="208"/>
      <c r="P18" s="208"/>
    </row>
    <row r="19" spans="2:16" ht="21">
      <c r="B19" s="252" t="s">
        <v>360</v>
      </c>
      <c r="C19" s="253"/>
      <c r="D19" s="253"/>
      <c r="E19" s="253"/>
      <c r="F19" s="11"/>
      <c r="G19" s="11"/>
      <c r="H19" s="11"/>
      <c r="I19" s="11"/>
      <c r="J19" s="11"/>
      <c r="N19" s="208"/>
      <c r="O19" s="3"/>
      <c r="P19" s="3"/>
    </row>
    <row r="20" spans="10:16" ht="15">
      <c r="J20" s="208"/>
      <c r="O20" s="208"/>
      <c r="P20" s="3"/>
    </row>
    <row r="21" spans="10:15" ht="15">
      <c r="J21" s="51" t="s">
        <v>251</v>
      </c>
      <c r="K21" s="51"/>
      <c r="L21" s="51"/>
      <c r="M21" s="51"/>
      <c r="N21" s="51"/>
      <c r="O21" s="51"/>
    </row>
    <row r="22" spans="10:15" ht="21">
      <c r="J22" s="8"/>
      <c r="K22" s="8"/>
      <c r="L22" s="8"/>
      <c r="M22" s="8"/>
      <c r="N22" s="8"/>
      <c r="O22" s="8"/>
    </row>
    <row r="23" spans="10:15" ht="15">
      <c r="J23" s="51" t="s">
        <v>64</v>
      </c>
      <c r="K23" s="51"/>
      <c r="L23" s="51"/>
      <c r="M23" s="51"/>
      <c r="N23" s="51"/>
      <c r="O23" s="51"/>
    </row>
  </sheetData>
  <sheetProtection/>
  <mergeCells count="4">
    <mergeCell ref="B18:E18"/>
    <mergeCell ref="B13:J13"/>
    <mergeCell ref="B19:E19"/>
    <mergeCell ref="B1:H2"/>
  </mergeCells>
  <hyperlinks>
    <hyperlink ref="J21" location="'4. Инвестиционная деятельность'!A1" display="Вернуться в меню &quot;Инвестиционная деятельность&quot;"/>
    <hyperlink ref="J23" location="Содержание!A1" display="Вернуться к содержанию"/>
    <hyperlink ref="J21:O21" location="'6. Акционерный капитал'!A1" display="Вернуться в меню &quot;Акционерный капитал&quot;"/>
    <hyperlink ref="J23:N23" location="Содержание!A1" display="Вернуться к содержанию"/>
  </hyperlinks>
  <printOptions/>
  <pageMargins left="0.7" right="0.7" top="0.75" bottom="0.75" header="0.3" footer="0.3"/>
  <pageSetup orientation="portrait" paperSize="3"/>
  <drawing r:id="rId1"/>
</worksheet>
</file>

<file path=xl/worksheets/sheet3.xml><?xml version="1.0" encoding="utf-8"?>
<worksheet xmlns="http://schemas.openxmlformats.org/spreadsheetml/2006/main" xmlns:r="http://schemas.openxmlformats.org/officeDocument/2006/relationships">
  <dimension ref="B2:N28"/>
  <sheetViews>
    <sheetView zoomScalePageLayoutView="0" workbookViewId="0" topLeftCell="A1">
      <selection activeCell="H30" sqref="H30"/>
    </sheetView>
  </sheetViews>
  <sheetFormatPr defaultColWidth="9.140625" defaultRowHeight="15"/>
  <cols>
    <col min="1" max="16384" width="9.140625" style="3" customWidth="1"/>
  </cols>
  <sheetData>
    <row r="2" spans="7:14" ht="26.25">
      <c r="G2" s="212" t="s">
        <v>437</v>
      </c>
      <c r="H2" s="212"/>
      <c r="I2" s="212"/>
      <c r="J2" s="212"/>
      <c r="K2" s="212"/>
      <c r="L2" s="212"/>
      <c r="M2" s="212"/>
      <c r="N2" s="212"/>
    </row>
    <row r="6" spans="2:14" ht="20.25" customHeight="1">
      <c r="B6" s="215" t="s">
        <v>283</v>
      </c>
      <c r="C6" s="215"/>
      <c r="D6" s="215"/>
      <c r="E6" s="215"/>
      <c r="F6" s="215"/>
      <c r="G6" s="215"/>
      <c r="H6" s="215"/>
      <c r="I6" s="215"/>
      <c r="J6" s="215"/>
      <c r="K6" s="215"/>
      <c r="L6" s="215"/>
      <c r="M6" s="215"/>
      <c r="N6" s="215"/>
    </row>
    <row r="7" spans="2:14" ht="20.25" customHeight="1">
      <c r="B7" s="215"/>
      <c r="C7" s="215"/>
      <c r="D7" s="215"/>
      <c r="E7" s="215"/>
      <c r="F7" s="215"/>
      <c r="G7" s="215"/>
      <c r="H7" s="215"/>
      <c r="I7" s="215"/>
      <c r="J7" s="215"/>
      <c r="K7" s="215"/>
      <c r="L7" s="215"/>
      <c r="M7" s="215"/>
      <c r="N7" s="215"/>
    </row>
    <row r="8" spans="2:14" ht="20.25" customHeight="1">
      <c r="B8" s="215"/>
      <c r="C8" s="215"/>
      <c r="D8" s="215"/>
      <c r="E8" s="215"/>
      <c r="F8" s="215"/>
      <c r="G8" s="215"/>
      <c r="H8" s="215"/>
      <c r="I8" s="215"/>
      <c r="J8" s="215"/>
      <c r="K8" s="215"/>
      <c r="L8" s="215"/>
      <c r="M8" s="215"/>
      <c r="N8" s="215"/>
    </row>
    <row r="9" spans="2:14" ht="20.25" customHeight="1">
      <c r="B9" s="215"/>
      <c r="C9" s="215"/>
      <c r="D9" s="215"/>
      <c r="E9" s="215"/>
      <c r="F9" s="215"/>
      <c r="G9" s="215"/>
      <c r="H9" s="215"/>
      <c r="I9" s="215"/>
      <c r="J9" s="215"/>
      <c r="K9" s="215"/>
      <c r="L9" s="215"/>
      <c r="M9" s="215"/>
      <c r="N9" s="215"/>
    </row>
    <row r="10" spans="2:14" ht="20.25" customHeight="1">
      <c r="B10" s="215" t="s">
        <v>439</v>
      </c>
      <c r="C10" s="215"/>
      <c r="D10" s="215"/>
      <c r="E10" s="215"/>
      <c r="F10" s="215"/>
      <c r="G10" s="215"/>
      <c r="H10" s="215"/>
      <c r="I10" s="215"/>
      <c r="J10" s="215"/>
      <c r="K10" s="215"/>
      <c r="L10" s="215"/>
      <c r="M10" s="215"/>
      <c r="N10" s="215"/>
    </row>
    <row r="11" spans="2:14" ht="20.25" customHeight="1">
      <c r="B11" s="215"/>
      <c r="C11" s="215"/>
      <c r="D11" s="215"/>
      <c r="E11" s="215"/>
      <c r="F11" s="215"/>
      <c r="G11" s="215"/>
      <c r="H11" s="215"/>
      <c r="I11" s="215"/>
      <c r="J11" s="215"/>
      <c r="K11" s="215"/>
      <c r="L11" s="215"/>
      <c r="M11" s="215"/>
      <c r="N11" s="215"/>
    </row>
    <row r="12" spans="2:14" ht="20.25" customHeight="1">
      <c r="B12" s="215"/>
      <c r="C12" s="215"/>
      <c r="D12" s="215"/>
      <c r="E12" s="215"/>
      <c r="F12" s="215"/>
      <c r="G12" s="215"/>
      <c r="H12" s="215"/>
      <c r="I12" s="215"/>
      <c r="J12" s="215"/>
      <c r="K12" s="215"/>
      <c r="L12" s="215"/>
      <c r="M12" s="215"/>
      <c r="N12" s="215"/>
    </row>
    <row r="13" spans="2:14" ht="20.25" customHeight="1">
      <c r="B13" s="215"/>
      <c r="C13" s="215"/>
      <c r="D13" s="215"/>
      <c r="E13" s="215"/>
      <c r="F13" s="215"/>
      <c r="G13" s="215"/>
      <c r="H13" s="215"/>
      <c r="I13" s="215"/>
      <c r="J13" s="215"/>
      <c r="K13" s="215"/>
      <c r="L13" s="215"/>
      <c r="M13" s="215"/>
      <c r="N13" s="215"/>
    </row>
    <row r="14" spans="2:14" ht="20.25" customHeight="1">
      <c r="B14" s="215"/>
      <c r="C14" s="215"/>
      <c r="D14" s="215"/>
      <c r="E14" s="215"/>
      <c r="F14" s="215"/>
      <c r="G14" s="215"/>
      <c r="H14" s="215"/>
      <c r="I14" s="215"/>
      <c r="J14" s="215"/>
      <c r="K14" s="215"/>
      <c r="L14" s="215"/>
      <c r="M14" s="215"/>
      <c r="N14" s="215"/>
    </row>
    <row r="15" spans="2:14" ht="20.25" customHeight="1">
      <c r="B15" s="215"/>
      <c r="C15" s="215"/>
      <c r="D15" s="215"/>
      <c r="E15" s="215"/>
      <c r="F15" s="215"/>
      <c r="G15" s="215"/>
      <c r="H15" s="215"/>
      <c r="I15" s="215"/>
      <c r="J15" s="215"/>
      <c r="K15" s="215"/>
      <c r="L15" s="215"/>
      <c r="M15" s="215"/>
      <c r="N15" s="215"/>
    </row>
    <row r="16" spans="2:14" ht="20.25" customHeight="1">
      <c r="B16" s="215"/>
      <c r="C16" s="215"/>
      <c r="D16" s="215"/>
      <c r="E16" s="215"/>
      <c r="F16" s="215"/>
      <c r="G16" s="215"/>
      <c r="H16" s="215"/>
      <c r="I16" s="215"/>
      <c r="J16" s="215"/>
      <c r="K16" s="215"/>
      <c r="L16" s="215"/>
      <c r="M16" s="215"/>
      <c r="N16" s="215"/>
    </row>
    <row r="17" spans="2:14" ht="20.25" customHeight="1">
      <c r="B17" s="215"/>
      <c r="C17" s="215"/>
      <c r="D17" s="215"/>
      <c r="E17" s="215"/>
      <c r="F17" s="215"/>
      <c r="G17" s="215"/>
      <c r="H17" s="215"/>
      <c r="I17" s="215"/>
      <c r="J17" s="215"/>
      <c r="K17" s="215"/>
      <c r="L17" s="215"/>
      <c r="M17" s="215"/>
      <c r="N17" s="215"/>
    </row>
    <row r="18" spans="2:14" ht="20.25" customHeight="1">
      <c r="B18" s="215"/>
      <c r="C18" s="215"/>
      <c r="D18" s="215"/>
      <c r="E18" s="215"/>
      <c r="F18" s="215"/>
      <c r="G18" s="215"/>
      <c r="H18" s="215"/>
      <c r="I18" s="215"/>
      <c r="J18" s="215"/>
      <c r="K18" s="215"/>
      <c r="L18" s="215"/>
      <c r="M18" s="215"/>
      <c r="N18" s="215"/>
    </row>
    <row r="19" spans="2:14" ht="20.25" customHeight="1">
      <c r="B19" s="215"/>
      <c r="C19" s="215"/>
      <c r="D19" s="215"/>
      <c r="E19" s="215"/>
      <c r="F19" s="215"/>
      <c r="G19" s="215"/>
      <c r="H19" s="215"/>
      <c r="I19" s="215"/>
      <c r="J19" s="215"/>
      <c r="K19" s="215"/>
      <c r="L19" s="215"/>
      <c r="M19" s="215"/>
      <c r="N19" s="215"/>
    </row>
    <row r="20" spans="2:14" ht="20.25" customHeight="1">
      <c r="B20" s="215"/>
      <c r="C20" s="215"/>
      <c r="D20" s="215"/>
      <c r="E20" s="215"/>
      <c r="F20" s="215"/>
      <c r="G20" s="215"/>
      <c r="H20" s="215"/>
      <c r="I20" s="215"/>
      <c r="J20" s="215"/>
      <c r="K20" s="215"/>
      <c r="L20" s="215"/>
      <c r="M20" s="215"/>
      <c r="N20" s="215"/>
    </row>
    <row r="21" spans="2:14" ht="20.25" customHeight="1">
      <c r="B21" s="215"/>
      <c r="C21" s="215"/>
      <c r="D21" s="215"/>
      <c r="E21" s="215"/>
      <c r="F21" s="215"/>
      <c r="G21" s="215"/>
      <c r="H21" s="215"/>
      <c r="I21" s="215"/>
      <c r="J21" s="215"/>
      <c r="K21" s="215"/>
      <c r="L21" s="215"/>
      <c r="M21" s="215"/>
      <c r="N21" s="215"/>
    </row>
    <row r="22" spans="2:14" ht="19.5" customHeight="1">
      <c r="B22" s="216" t="s">
        <v>282</v>
      </c>
      <c r="C22" s="216"/>
      <c r="D22" s="216"/>
      <c r="E22" s="216"/>
      <c r="F22" s="216"/>
      <c r="G22" s="216"/>
      <c r="H22" s="216"/>
      <c r="I22" s="216"/>
      <c r="J22" s="216"/>
      <c r="K22" s="216"/>
      <c r="L22" s="216"/>
      <c r="M22" s="216"/>
      <c r="N22" s="216"/>
    </row>
    <row r="23" spans="2:14" ht="19.5" customHeight="1">
      <c r="B23" s="216"/>
      <c r="C23" s="216"/>
      <c r="D23" s="216"/>
      <c r="E23" s="216"/>
      <c r="F23" s="216"/>
      <c r="G23" s="216"/>
      <c r="H23" s="216"/>
      <c r="I23" s="216"/>
      <c r="J23" s="216"/>
      <c r="K23" s="216"/>
      <c r="L23" s="216"/>
      <c r="M23" s="216"/>
      <c r="N23" s="216"/>
    </row>
    <row r="24" spans="2:14" ht="19.5" customHeight="1">
      <c r="B24" s="216"/>
      <c r="C24" s="216"/>
      <c r="D24" s="216"/>
      <c r="E24" s="216"/>
      <c r="F24" s="216"/>
      <c r="G24" s="216"/>
      <c r="H24" s="216"/>
      <c r="I24" s="216"/>
      <c r="J24" s="216"/>
      <c r="K24" s="216"/>
      <c r="L24" s="216"/>
      <c r="M24" s="216"/>
      <c r="N24" s="216"/>
    </row>
    <row r="25" spans="2:14" ht="19.5" customHeight="1">
      <c r="B25" s="216"/>
      <c r="C25" s="216"/>
      <c r="D25" s="216"/>
      <c r="E25" s="216"/>
      <c r="F25" s="216"/>
      <c r="G25" s="216"/>
      <c r="H25" s="216"/>
      <c r="I25" s="216"/>
      <c r="J25" s="216"/>
      <c r="K25" s="216"/>
      <c r="L25" s="216"/>
      <c r="M25" s="216"/>
      <c r="N25" s="216"/>
    </row>
    <row r="26" spans="2:14" ht="19.5" customHeight="1">
      <c r="B26" s="216"/>
      <c r="C26" s="216"/>
      <c r="D26" s="216"/>
      <c r="E26" s="216"/>
      <c r="F26" s="216"/>
      <c r="G26" s="216"/>
      <c r="H26" s="216"/>
      <c r="I26" s="216"/>
      <c r="J26" s="216"/>
      <c r="K26" s="216"/>
      <c r="L26" s="216"/>
      <c r="M26" s="216"/>
      <c r="N26" s="216"/>
    </row>
    <row r="27" spans="2:14" ht="24" customHeight="1">
      <c r="B27" s="216" t="s">
        <v>284</v>
      </c>
      <c r="C27" s="216"/>
      <c r="D27" s="216"/>
      <c r="E27" s="216"/>
      <c r="F27" s="216"/>
      <c r="G27" s="216"/>
      <c r="H27" s="216"/>
      <c r="I27" s="216"/>
      <c r="J27" s="216"/>
      <c r="K27" s="216"/>
      <c r="L27" s="216"/>
      <c r="M27" s="216"/>
      <c r="N27" s="216"/>
    </row>
    <row r="28" spans="2:14" ht="24" customHeight="1">
      <c r="B28" s="216"/>
      <c r="C28" s="216"/>
      <c r="D28" s="216"/>
      <c r="E28" s="216"/>
      <c r="F28" s="216"/>
      <c r="G28" s="216"/>
      <c r="H28" s="216"/>
      <c r="I28" s="216"/>
      <c r="J28" s="216"/>
      <c r="K28" s="216"/>
      <c r="L28" s="216"/>
      <c r="M28" s="216"/>
      <c r="N28" s="216"/>
    </row>
  </sheetData>
  <sheetProtection/>
  <mergeCells count="5">
    <mergeCell ref="B6:N9"/>
    <mergeCell ref="B10:N21"/>
    <mergeCell ref="B22:N26"/>
    <mergeCell ref="B27:N28"/>
    <mergeCell ref="G2:N2"/>
  </mergeCells>
  <printOptions/>
  <pageMargins left="0.7" right="0.7" top="0.75" bottom="0.75" header="0.3" footer="0.3"/>
  <pageSetup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dimension ref="A1:O24"/>
  <sheetViews>
    <sheetView zoomScalePageLayoutView="0" workbookViewId="0" topLeftCell="A1">
      <selection activeCell="I33" sqref="I33"/>
    </sheetView>
  </sheetViews>
  <sheetFormatPr defaultColWidth="9.140625" defaultRowHeight="15"/>
  <cols>
    <col min="1" max="11" width="9.140625" style="10" customWidth="1"/>
    <col min="12" max="12" width="24.7109375" style="10" customWidth="1"/>
    <col min="13" max="16384" width="9.140625" style="10" customWidth="1"/>
  </cols>
  <sheetData>
    <row r="1" spans="1:15" ht="15">
      <c r="A1" s="3"/>
      <c r="B1" s="3"/>
      <c r="C1" s="3"/>
      <c r="D1" s="3"/>
      <c r="E1" s="3"/>
      <c r="F1" s="3"/>
      <c r="G1" s="220" t="s">
        <v>438</v>
      </c>
      <c r="H1" s="220"/>
      <c r="I1" s="220"/>
      <c r="J1" s="220"/>
      <c r="K1" s="220"/>
      <c r="L1" s="220"/>
      <c r="M1" s="220"/>
      <c r="N1" s="220"/>
      <c r="O1" s="3"/>
    </row>
    <row r="2" spans="1:15" ht="25.5" customHeight="1">
      <c r="A2" s="3"/>
      <c r="B2" s="3"/>
      <c r="C2" s="3"/>
      <c r="D2" s="3"/>
      <c r="E2" s="3"/>
      <c r="F2" s="3"/>
      <c r="G2" s="220"/>
      <c r="H2" s="220"/>
      <c r="I2" s="220"/>
      <c r="J2" s="220"/>
      <c r="K2" s="220"/>
      <c r="L2" s="220"/>
      <c r="M2" s="220"/>
      <c r="N2" s="220"/>
      <c r="O2" s="3"/>
    </row>
    <row r="3" spans="1:15" ht="15">
      <c r="A3" s="3"/>
      <c r="B3" s="3"/>
      <c r="C3" s="3"/>
      <c r="D3" s="3"/>
      <c r="E3" s="3"/>
      <c r="F3" s="3"/>
      <c r="G3" s="3"/>
      <c r="H3" s="3"/>
      <c r="I3" s="3"/>
      <c r="J3" s="3"/>
      <c r="K3" s="3"/>
      <c r="L3" s="3"/>
      <c r="M3" s="3"/>
      <c r="N3" s="3"/>
      <c r="O3" s="3"/>
    </row>
    <row r="4" ht="15"/>
    <row r="7" spans="2:12" ht="21">
      <c r="B7" s="221" t="s">
        <v>65</v>
      </c>
      <c r="C7" s="221"/>
      <c r="D7" s="221"/>
      <c r="E7" s="221"/>
      <c r="F7" s="221"/>
      <c r="G7" s="221"/>
      <c r="H7" s="221"/>
      <c r="I7" s="221"/>
      <c r="J7" s="11"/>
      <c r="K7" s="221" t="s">
        <v>29</v>
      </c>
      <c r="L7" s="221"/>
    </row>
    <row r="8" spans="2:12" ht="25.5" customHeight="1">
      <c r="B8" s="218" t="s">
        <v>270</v>
      </c>
      <c r="C8" s="218"/>
      <c r="D8" s="217" t="s">
        <v>271</v>
      </c>
      <c r="E8" s="217"/>
      <c r="F8" s="217"/>
      <c r="G8" s="217"/>
      <c r="H8" s="217"/>
      <c r="I8" s="217"/>
      <c r="J8" s="11"/>
      <c r="K8" s="9" t="s">
        <v>30</v>
      </c>
      <c r="L8" s="12" t="s">
        <v>31</v>
      </c>
    </row>
    <row r="9" spans="2:12" ht="25.5" customHeight="1">
      <c r="B9" s="218"/>
      <c r="C9" s="218"/>
      <c r="D9" s="217"/>
      <c r="E9" s="217"/>
      <c r="F9" s="217"/>
      <c r="G9" s="217"/>
      <c r="H9" s="217"/>
      <c r="I9" s="217"/>
      <c r="J9" s="11"/>
      <c r="K9" s="9" t="s">
        <v>32</v>
      </c>
      <c r="L9" s="12" t="s">
        <v>33</v>
      </c>
    </row>
    <row r="10" spans="2:12" ht="20.25" customHeight="1">
      <c r="B10" s="218" t="s">
        <v>279</v>
      </c>
      <c r="C10" s="218"/>
      <c r="D10" s="217" t="s">
        <v>278</v>
      </c>
      <c r="E10" s="217"/>
      <c r="F10" s="217"/>
      <c r="G10" s="217"/>
      <c r="H10" s="217"/>
      <c r="I10" s="217"/>
      <c r="J10" s="11"/>
      <c r="K10" s="9" t="s">
        <v>34</v>
      </c>
      <c r="L10" s="12" t="s">
        <v>35</v>
      </c>
    </row>
    <row r="11" spans="2:12" ht="20.25" customHeight="1">
      <c r="B11" s="218"/>
      <c r="C11" s="218"/>
      <c r="D11" s="217"/>
      <c r="E11" s="217"/>
      <c r="F11" s="217"/>
      <c r="G11" s="217"/>
      <c r="H11" s="217"/>
      <c r="I11" s="217"/>
      <c r="J11" s="11"/>
      <c r="K11" s="9" t="s">
        <v>36</v>
      </c>
      <c r="L11" s="12" t="s">
        <v>37</v>
      </c>
    </row>
    <row r="12" spans="2:12" ht="20.25" customHeight="1">
      <c r="B12" s="218" t="s">
        <v>267</v>
      </c>
      <c r="C12" s="218"/>
      <c r="D12" s="219" t="s">
        <v>272</v>
      </c>
      <c r="E12" s="219"/>
      <c r="F12" s="219"/>
      <c r="G12" s="219"/>
      <c r="H12" s="219"/>
      <c r="I12" s="219"/>
      <c r="J12" s="11"/>
      <c r="K12" s="9" t="s">
        <v>38</v>
      </c>
      <c r="L12" s="12" t="s">
        <v>39</v>
      </c>
    </row>
    <row r="13" spans="2:12" ht="20.25" customHeight="1">
      <c r="B13" s="218" t="s">
        <v>268</v>
      </c>
      <c r="C13" s="218"/>
      <c r="D13" s="219" t="s">
        <v>277</v>
      </c>
      <c r="E13" s="219"/>
      <c r="F13" s="219"/>
      <c r="G13" s="219"/>
      <c r="H13" s="219"/>
      <c r="I13" s="219"/>
      <c r="J13" s="11"/>
      <c r="K13" s="9" t="s">
        <v>40</v>
      </c>
      <c r="L13" s="12" t="s">
        <v>41</v>
      </c>
    </row>
    <row r="14" spans="2:12" ht="20.25" customHeight="1">
      <c r="B14" s="218" t="s">
        <v>269</v>
      </c>
      <c r="C14" s="218"/>
      <c r="D14" s="219" t="s">
        <v>273</v>
      </c>
      <c r="E14" s="219"/>
      <c r="F14" s="219"/>
      <c r="G14" s="219"/>
      <c r="H14" s="219"/>
      <c r="I14" s="219"/>
      <c r="J14" s="11"/>
      <c r="K14" s="9" t="s">
        <v>42</v>
      </c>
      <c r="L14" s="12" t="s">
        <v>43</v>
      </c>
    </row>
    <row r="15" spans="2:12" ht="20.25" customHeight="1">
      <c r="B15" s="218" t="s">
        <v>206</v>
      </c>
      <c r="C15" s="218"/>
      <c r="D15" s="219" t="s">
        <v>274</v>
      </c>
      <c r="E15" s="219"/>
      <c r="F15" s="219"/>
      <c r="G15" s="219"/>
      <c r="H15" s="219"/>
      <c r="I15" s="219"/>
      <c r="J15" s="11"/>
      <c r="K15" s="9" t="s">
        <v>44</v>
      </c>
      <c r="L15" s="12" t="s">
        <v>45</v>
      </c>
    </row>
    <row r="16" spans="2:12" ht="20.25" customHeight="1">
      <c r="B16" s="218" t="s">
        <v>276</v>
      </c>
      <c r="C16" s="218"/>
      <c r="D16" s="219" t="s">
        <v>275</v>
      </c>
      <c r="E16" s="219"/>
      <c r="F16" s="219"/>
      <c r="G16" s="219"/>
      <c r="H16" s="219"/>
      <c r="I16" s="219"/>
      <c r="J16" s="11"/>
      <c r="K16" s="9" t="s">
        <v>46</v>
      </c>
      <c r="L16" s="12" t="s">
        <v>47</v>
      </c>
    </row>
    <row r="17" spans="2:12" ht="20.25" customHeight="1">
      <c r="B17" s="218" t="s">
        <v>280</v>
      </c>
      <c r="C17" s="218"/>
      <c r="D17" s="219" t="s">
        <v>281</v>
      </c>
      <c r="E17" s="219"/>
      <c r="F17" s="219"/>
      <c r="G17" s="219"/>
      <c r="H17" s="219"/>
      <c r="I17" s="219"/>
      <c r="J17" s="11"/>
      <c r="K17" s="9" t="s">
        <v>48</v>
      </c>
      <c r="L17" s="12" t="s">
        <v>49</v>
      </c>
    </row>
    <row r="18" spans="2:12" ht="20.25" customHeight="1">
      <c r="B18" s="11"/>
      <c r="C18" s="11"/>
      <c r="D18" s="11"/>
      <c r="E18" s="11"/>
      <c r="F18" s="11"/>
      <c r="G18" s="11"/>
      <c r="H18" s="11"/>
      <c r="I18" s="11"/>
      <c r="J18" s="11"/>
      <c r="K18" s="9" t="s">
        <v>50</v>
      </c>
      <c r="L18" s="12" t="s">
        <v>51</v>
      </c>
    </row>
    <row r="19" spans="2:12" ht="20.25" customHeight="1">
      <c r="B19" s="11"/>
      <c r="C19" s="11"/>
      <c r="D19" s="11"/>
      <c r="E19" s="11"/>
      <c r="F19" s="11"/>
      <c r="G19" s="11"/>
      <c r="H19" s="11"/>
      <c r="I19" s="11"/>
      <c r="J19" s="11"/>
      <c r="K19" s="9" t="s">
        <v>52</v>
      </c>
      <c r="L19" s="12" t="s">
        <v>53</v>
      </c>
    </row>
    <row r="20" spans="2:12" ht="20.25" customHeight="1">
      <c r="B20" s="11"/>
      <c r="C20" s="11"/>
      <c r="D20" s="11"/>
      <c r="E20" s="11"/>
      <c r="F20" s="11"/>
      <c r="G20" s="11"/>
      <c r="H20" s="11"/>
      <c r="I20" s="11"/>
      <c r="J20" s="11"/>
      <c r="K20" s="9" t="s">
        <v>54</v>
      </c>
      <c r="L20" s="12" t="s">
        <v>55</v>
      </c>
    </row>
    <row r="21" spans="2:12" ht="20.25" customHeight="1">
      <c r="B21" s="11"/>
      <c r="C21" s="11"/>
      <c r="D21" s="11"/>
      <c r="E21" s="11"/>
      <c r="F21" s="11"/>
      <c r="G21" s="11"/>
      <c r="H21" s="11"/>
      <c r="I21" s="11"/>
      <c r="J21" s="11"/>
      <c r="K21" s="9" t="s">
        <v>56</v>
      </c>
      <c r="L21" s="12" t="s">
        <v>57</v>
      </c>
    </row>
    <row r="22" spans="2:12" ht="20.25" customHeight="1">
      <c r="B22" s="11"/>
      <c r="C22" s="11"/>
      <c r="D22" s="11"/>
      <c r="E22" s="11"/>
      <c r="F22" s="11"/>
      <c r="G22" s="11"/>
      <c r="H22" s="11"/>
      <c r="I22" s="11"/>
      <c r="J22" s="11"/>
      <c r="K22" s="9" t="s">
        <v>58</v>
      </c>
      <c r="L22" s="12" t="s">
        <v>59</v>
      </c>
    </row>
    <row r="23" spans="2:12" ht="20.25" customHeight="1">
      <c r="B23" s="11"/>
      <c r="C23" s="11"/>
      <c r="D23" s="11"/>
      <c r="E23" s="11"/>
      <c r="F23" s="11"/>
      <c r="G23" s="11"/>
      <c r="H23" s="11"/>
      <c r="I23" s="11"/>
      <c r="J23" s="11"/>
      <c r="K23" s="9" t="s">
        <v>60</v>
      </c>
      <c r="L23" s="12" t="s">
        <v>61</v>
      </c>
    </row>
    <row r="24" spans="2:12" ht="20.25" customHeight="1">
      <c r="B24" s="11"/>
      <c r="C24" s="11"/>
      <c r="D24" s="11"/>
      <c r="E24" s="11"/>
      <c r="F24" s="11"/>
      <c r="G24" s="11"/>
      <c r="H24" s="11"/>
      <c r="I24" s="11"/>
      <c r="J24" s="11"/>
      <c r="K24" s="9" t="s">
        <v>62</v>
      </c>
      <c r="L24" s="12" t="s">
        <v>63</v>
      </c>
    </row>
  </sheetData>
  <sheetProtection/>
  <mergeCells count="19">
    <mergeCell ref="D16:I16"/>
    <mergeCell ref="B8:C9"/>
    <mergeCell ref="D8:I9"/>
    <mergeCell ref="B12:C12"/>
    <mergeCell ref="D12:I12"/>
    <mergeCell ref="B13:C13"/>
    <mergeCell ref="B15:C15"/>
    <mergeCell ref="D15:I15"/>
    <mergeCell ref="B10:C11"/>
    <mergeCell ref="D10:I11"/>
    <mergeCell ref="B17:C17"/>
    <mergeCell ref="D17:I17"/>
    <mergeCell ref="G1:N2"/>
    <mergeCell ref="D13:I13"/>
    <mergeCell ref="B14:C14"/>
    <mergeCell ref="D14:I14"/>
    <mergeCell ref="B7:I7"/>
    <mergeCell ref="K7:L7"/>
    <mergeCell ref="B16:C16"/>
  </mergeCells>
  <printOptions/>
  <pageMargins left="0.7" right="0.7" top="0.75" bottom="0.75" header="0.3" footer="0.3"/>
  <pageSetup orientation="portrait" paperSize="3"/>
  <drawing r:id="rId1"/>
</worksheet>
</file>

<file path=xl/worksheets/sheet5.xml><?xml version="1.0" encoding="utf-8"?>
<worksheet xmlns="http://schemas.openxmlformats.org/spreadsheetml/2006/main" xmlns:r="http://schemas.openxmlformats.org/officeDocument/2006/relationships">
  <dimension ref="A1:P23"/>
  <sheetViews>
    <sheetView zoomScalePageLayoutView="0" workbookViewId="0" topLeftCell="L56">
      <selection activeCell="A6" sqref="A6"/>
    </sheetView>
  </sheetViews>
  <sheetFormatPr defaultColWidth="9.140625" defaultRowHeight="15"/>
  <cols>
    <col min="1" max="16384" width="9.140625" style="10" customWidth="1"/>
  </cols>
  <sheetData>
    <row r="1" spans="1:16" ht="15">
      <c r="A1" s="222"/>
      <c r="B1" s="222"/>
      <c r="C1" s="222"/>
      <c r="D1" s="222"/>
      <c r="E1" s="222"/>
      <c r="F1" s="222"/>
      <c r="G1" s="220" t="s">
        <v>2</v>
      </c>
      <c r="H1" s="220"/>
      <c r="I1" s="220"/>
      <c r="J1" s="220"/>
      <c r="K1" s="220"/>
      <c r="L1" s="220"/>
      <c r="M1" s="220"/>
      <c r="N1" s="220"/>
      <c r="O1" s="220"/>
      <c r="P1" s="220"/>
    </row>
    <row r="2" spans="1:16" ht="25.5" customHeight="1">
      <c r="A2" s="222"/>
      <c r="B2" s="222"/>
      <c r="C2" s="222"/>
      <c r="D2" s="222"/>
      <c r="E2" s="222"/>
      <c r="F2" s="222"/>
      <c r="G2" s="220"/>
      <c r="H2" s="220"/>
      <c r="I2" s="220"/>
      <c r="J2" s="220"/>
      <c r="K2" s="220"/>
      <c r="L2" s="220"/>
      <c r="M2" s="220"/>
      <c r="N2" s="220"/>
      <c r="O2" s="220"/>
      <c r="P2" s="220"/>
    </row>
    <row r="3" spans="1:14" ht="15" customHeight="1">
      <c r="A3" s="222"/>
      <c r="B3" s="222"/>
      <c r="C3" s="222"/>
      <c r="D3" s="222"/>
      <c r="E3" s="222"/>
      <c r="F3" s="222"/>
      <c r="G3" s="3"/>
      <c r="H3" s="3"/>
      <c r="I3" s="3"/>
      <c r="J3" s="3"/>
      <c r="K3" s="3"/>
      <c r="L3" s="3"/>
      <c r="M3" s="3"/>
      <c r="N3" s="3"/>
    </row>
    <row r="6" spans="1:13" ht="22.5">
      <c r="A6" s="15"/>
      <c r="B6" s="24"/>
      <c r="C6" s="22" t="s">
        <v>7</v>
      </c>
      <c r="D6" s="225" t="s">
        <v>13</v>
      </c>
      <c r="E6" s="225"/>
      <c r="F6" s="225"/>
      <c r="G6" s="225"/>
      <c r="H6" s="225"/>
      <c r="I6" s="225"/>
      <c r="J6" s="225"/>
      <c r="K6" s="225"/>
      <c r="L6" s="2"/>
      <c r="M6" s="2"/>
    </row>
    <row r="7" spans="1:13" ht="22.5">
      <c r="A7" s="15"/>
      <c r="B7" s="24"/>
      <c r="C7" s="22"/>
      <c r="D7" s="25"/>
      <c r="E7" s="25"/>
      <c r="F7" s="25"/>
      <c r="G7" s="25"/>
      <c r="H7" s="25"/>
      <c r="I7" s="25"/>
      <c r="J7" s="25"/>
      <c r="K7" s="25"/>
      <c r="L7" s="2"/>
      <c r="M7" s="2"/>
    </row>
    <row r="8" spans="1:13" ht="20.25" customHeight="1">
      <c r="A8" s="15"/>
      <c r="B8" s="24"/>
      <c r="C8" s="23" t="s">
        <v>9</v>
      </c>
      <c r="D8" s="225" t="s">
        <v>16</v>
      </c>
      <c r="E8" s="225"/>
      <c r="F8" s="225"/>
      <c r="G8" s="225"/>
      <c r="H8" s="225"/>
      <c r="I8" s="225"/>
      <c r="J8" s="225"/>
      <c r="K8" s="225"/>
      <c r="L8" s="2"/>
      <c r="M8" s="2"/>
    </row>
    <row r="9" spans="1:13" ht="20.25" customHeight="1">
      <c r="A9" s="15"/>
      <c r="B9" s="24"/>
      <c r="C9" s="26"/>
      <c r="D9" s="20"/>
      <c r="E9" s="20"/>
      <c r="F9" s="20"/>
      <c r="G9" s="20"/>
      <c r="H9" s="20"/>
      <c r="I9" s="20"/>
      <c r="J9" s="20"/>
      <c r="K9" s="20"/>
      <c r="L9" s="2"/>
      <c r="M9" s="2"/>
    </row>
    <row r="10" spans="1:13" ht="20.25" customHeight="1">
      <c r="A10" s="15"/>
      <c r="B10" s="24"/>
      <c r="C10" s="27"/>
      <c r="D10" s="226"/>
      <c r="E10" s="226"/>
      <c r="F10" s="226"/>
      <c r="G10" s="226"/>
      <c r="H10" s="226"/>
      <c r="I10" s="226"/>
      <c r="J10" s="226"/>
      <c r="K10" s="226"/>
      <c r="L10" s="2"/>
      <c r="M10" s="2"/>
    </row>
    <row r="11" spans="2:13" ht="20.25" customHeight="1">
      <c r="B11" s="28"/>
      <c r="C11" s="27"/>
      <c r="D11" s="223"/>
      <c r="E11" s="223"/>
      <c r="F11" s="223"/>
      <c r="G11" s="223"/>
      <c r="H11" s="223"/>
      <c r="I11" s="223"/>
      <c r="J11" s="223"/>
      <c r="K11" s="223"/>
      <c r="L11" s="2"/>
      <c r="M11" s="2"/>
    </row>
    <row r="12" spans="3:13" ht="20.25" customHeight="1">
      <c r="C12" s="21"/>
      <c r="D12" s="223"/>
      <c r="E12" s="223"/>
      <c r="F12" s="223"/>
      <c r="G12" s="223"/>
      <c r="H12" s="223"/>
      <c r="I12" s="223"/>
      <c r="J12" s="223"/>
      <c r="K12" s="223"/>
      <c r="L12" s="2"/>
      <c r="M12" s="2"/>
    </row>
    <row r="13" spans="3:13" ht="20.25" customHeight="1">
      <c r="C13" s="14"/>
      <c r="D13" s="224"/>
      <c r="E13" s="224"/>
      <c r="F13" s="224"/>
      <c r="G13" s="224"/>
      <c r="H13" s="224"/>
      <c r="I13" s="224"/>
      <c r="J13" s="224"/>
      <c r="K13" s="224"/>
      <c r="L13" s="2"/>
      <c r="M13" s="2"/>
    </row>
    <row r="14" spans="3:13" ht="20.25" customHeight="1">
      <c r="C14" s="2"/>
      <c r="D14" s="2"/>
      <c r="E14" s="2"/>
      <c r="F14" s="2"/>
      <c r="G14" s="2"/>
      <c r="H14" s="2"/>
      <c r="I14" s="2"/>
      <c r="J14" s="2"/>
      <c r="K14" s="2"/>
      <c r="L14" s="2"/>
      <c r="M14" s="2"/>
    </row>
    <row r="15" spans="3:13" ht="20.25" customHeight="1">
      <c r="C15" s="2"/>
      <c r="D15" s="2"/>
      <c r="E15" s="2"/>
      <c r="F15" s="2"/>
      <c r="G15" s="2"/>
      <c r="H15" s="2"/>
      <c r="I15" s="2"/>
      <c r="J15" s="2"/>
      <c r="K15" s="2"/>
      <c r="L15" s="2"/>
      <c r="M15" s="2"/>
    </row>
    <row r="16" spans="3:13" ht="20.25" customHeight="1">
      <c r="C16" s="2"/>
      <c r="D16" s="2"/>
      <c r="E16" s="224"/>
      <c r="F16" s="224"/>
      <c r="G16" s="224"/>
      <c r="H16" s="224"/>
      <c r="I16" s="224"/>
      <c r="J16" s="224"/>
      <c r="K16" s="224"/>
      <c r="L16" s="224"/>
      <c r="M16" s="2"/>
    </row>
    <row r="17" spans="3:13" ht="20.25" customHeight="1">
      <c r="C17" s="2"/>
      <c r="D17" s="2"/>
      <c r="E17" s="2"/>
      <c r="F17" s="2"/>
      <c r="G17" s="2"/>
      <c r="H17" s="2"/>
      <c r="I17" s="2"/>
      <c r="J17" s="2"/>
      <c r="K17" s="2"/>
      <c r="L17" s="2"/>
      <c r="M17" s="2"/>
    </row>
    <row r="18" spans="3:13" ht="20.25" customHeight="1">
      <c r="C18" s="2"/>
      <c r="D18" s="2"/>
      <c r="E18" s="2"/>
      <c r="F18" s="2"/>
      <c r="G18" s="2"/>
      <c r="H18" s="2"/>
      <c r="I18" s="2"/>
      <c r="J18" s="2"/>
      <c r="K18" s="2"/>
      <c r="L18" s="2"/>
      <c r="M18" s="2"/>
    </row>
    <row r="19" spans="3:14" ht="20.25" customHeight="1">
      <c r="C19" s="2"/>
      <c r="D19" s="2"/>
      <c r="E19" s="2"/>
      <c r="F19" s="2"/>
      <c r="G19" s="2"/>
      <c r="H19" s="2"/>
      <c r="I19" s="2"/>
      <c r="J19" s="2"/>
      <c r="K19" s="2"/>
      <c r="L19" s="2"/>
      <c r="M19" s="2"/>
      <c r="N19" s="15"/>
    </row>
    <row r="20" spans="3:14" ht="20.25" customHeight="1">
      <c r="C20" s="2"/>
      <c r="D20" s="2"/>
      <c r="E20" s="2"/>
      <c r="F20" s="2"/>
      <c r="G20" s="2"/>
      <c r="H20" s="2"/>
      <c r="I20" s="2"/>
      <c r="J20" s="2"/>
      <c r="K20" s="2"/>
      <c r="L20" s="2"/>
      <c r="M20" s="2"/>
      <c r="N20" s="15"/>
    </row>
    <row r="21" spans="3:14" ht="20.25" customHeight="1">
      <c r="C21" s="2"/>
      <c r="D21" s="2"/>
      <c r="E21" s="2"/>
      <c r="F21" s="2"/>
      <c r="G21" s="2"/>
      <c r="H21" s="2"/>
      <c r="I21" s="2"/>
      <c r="J21" s="15"/>
      <c r="K21" s="29"/>
      <c r="L21" s="30" t="s">
        <v>64</v>
      </c>
      <c r="M21" s="15"/>
      <c r="N21" s="15"/>
    </row>
    <row r="22" spans="10:14" ht="15">
      <c r="J22" s="15"/>
      <c r="K22" s="15"/>
      <c r="L22" s="15"/>
      <c r="M22" s="15"/>
      <c r="N22" s="15"/>
    </row>
    <row r="23" spans="11:14" ht="15">
      <c r="K23" s="15"/>
      <c r="L23" s="15"/>
      <c r="M23" s="15"/>
      <c r="N23" s="15"/>
    </row>
  </sheetData>
  <sheetProtection/>
  <mergeCells count="9">
    <mergeCell ref="G1:P2"/>
    <mergeCell ref="A1:F3"/>
    <mergeCell ref="D12:K12"/>
    <mergeCell ref="D13:K13"/>
    <mergeCell ref="E16:L16"/>
    <mergeCell ref="D6:K6"/>
    <mergeCell ref="D8:K8"/>
    <mergeCell ref="D10:K10"/>
    <mergeCell ref="D11:K11"/>
  </mergeCells>
  <hyperlinks>
    <hyperlink ref="D6:K6" location="'1.1.'!A1" display="Показатели баланса электроэнергии ПАО &quot;МОЭСК&quot;"/>
    <hyperlink ref="D8:K8" location="'1.2.'!A1" display="Доля полезного отпуска ПАО &quot;МОЭСК&quot;"/>
    <hyperlink ref="J21:L21" location="Содержание!A1" display="Вернуться к содержанию"/>
  </hyperlinks>
  <printOptions/>
  <pageMargins left="0.7" right="0.7" top="0.75" bottom="0.75" header="0.3" footer="0.3"/>
  <pageSetup orientation="portrait" paperSize="3"/>
  <drawing r:id="rId1"/>
</worksheet>
</file>

<file path=xl/worksheets/sheet6.xml><?xml version="1.0" encoding="utf-8"?>
<worksheet xmlns="http://schemas.openxmlformats.org/spreadsheetml/2006/main" xmlns:r="http://schemas.openxmlformats.org/officeDocument/2006/relationships">
  <dimension ref="A1:P63"/>
  <sheetViews>
    <sheetView zoomScalePageLayoutView="0" workbookViewId="0" topLeftCell="E44">
      <selection activeCell="I63" sqref="I63"/>
    </sheetView>
  </sheetViews>
  <sheetFormatPr defaultColWidth="8.8515625" defaultRowHeight="15"/>
  <cols>
    <col min="1" max="1" width="16.140625" style="10" customWidth="1"/>
    <col min="2" max="2" width="78.28125" style="0" bestFit="1" customWidth="1"/>
    <col min="3" max="13" width="10.7109375" style="0" customWidth="1"/>
    <col min="14" max="62" width="9.140625" style="10" customWidth="1"/>
  </cols>
  <sheetData>
    <row r="1" spans="1:16" ht="15" customHeight="1">
      <c r="A1" s="52"/>
      <c r="B1" s="233" t="s">
        <v>441</v>
      </c>
      <c r="C1" s="233"/>
      <c r="D1" s="233"/>
      <c r="E1" s="233"/>
      <c r="F1" s="53"/>
      <c r="G1" s="53"/>
      <c r="H1" s="53"/>
      <c r="I1" s="53"/>
      <c r="J1" s="53"/>
      <c r="K1" s="53"/>
      <c r="L1" s="53"/>
      <c r="M1" s="53"/>
      <c r="N1" s="53"/>
      <c r="O1" s="53"/>
      <c r="P1" s="53"/>
    </row>
    <row r="2" spans="1:16" ht="25.5" customHeight="1">
      <c r="A2" s="52"/>
      <c r="B2" s="233"/>
      <c r="C2" s="233"/>
      <c r="D2" s="233"/>
      <c r="E2" s="233"/>
      <c r="F2" s="53"/>
      <c r="G2" s="53"/>
      <c r="H2" s="53"/>
      <c r="I2" s="53"/>
      <c r="J2" s="53"/>
      <c r="K2" s="53"/>
      <c r="L2" s="53"/>
      <c r="M2" s="53"/>
      <c r="N2" s="53"/>
      <c r="O2" s="53"/>
      <c r="P2" s="53"/>
    </row>
    <row r="3" spans="1:14" ht="15" customHeight="1">
      <c r="A3" s="52"/>
      <c r="B3" s="53"/>
      <c r="C3" s="53"/>
      <c r="D3" s="53"/>
      <c r="E3" s="53"/>
      <c r="F3" s="53"/>
      <c r="G3" s="3"/>
      <c r="H3" s="3"/>
      <c r="I3" s="3"/>
      <c r="J3" s="3"/>
      <c r="K3" s="3"/>
      <c r="L3" s="3"/>
      <c r="M3" s="3"/>
      <c r="N3" s="3"/>
    </row>
    <row r="4" spans="2:13" ht="15">
      <c r="B4" s="10"/>
      <c r="C4" s="10"/>
      <c r="D4" s="10"/>
      <c r="E4" s="10"/>
      <c r="F4" s="10"/>
      <c r="G4" s="10"/>
      <c r="H4" s="10"/>
      <c r="I4" s="10"/>
      <c r="J4" s="10"/>
      <c r="K4" s="10"/>
      <c r="L4" s="10"/>
      <c r="M4" s="10"/>
    </row>
    <row r="5" spans="2:13" ht="15">
      <c r="B5" s="10"/>
      <c r="C5" s="10"/>
      <c r="D5" s="10"/>
      <c r="E5" s="10"/>
      <c r="F5" s="10"/>
      <c r="G5" s="10"/>
      <c r="H5" s="10"/>
      <c r="I5" s="10"/>
      <c r="J5" s="10"/>
      <c r="K5" s="10"/>
      <c r="L5" s="10"/>
      <c r="M5" s="10"/>
    </row>
    <row r="6" spans="2:16" ht="21">
      <c r="B6" s="230" t="s">
        <v>13</v>
      </c>
      <c r="C6" s="230"/>
      <c r="D6" s="230"/>
      <c r="E6" s="230"/>
      <c r="F6" s="230"/>
      <c r="G6" s="230"/>
      <c r="H6" s="230"/>
      <c r="I6" s="230"/>
      <c r="J6" s="230"/>
      <c r="K6" s="230"/>
      <c r="L6" s="230"/>
      <c r="M6" s="230"/>
      <c r="N6" s="15"/>
      <c r="O6" s="15"/>
      <c r="P6" s="15"/>
    </row>
    <row r="7" spans="2:16" ht="21">
      <c r="B7" s="40"/>
      <c r="C7" s="40"/>
      <c r="D7" s="40"/>
      <c r="E7" s="40"/>
      <c r="F7" s="40"/>
      <c r="G7" s="40"/>
      <c r="H7" s="40"/>
      <c r="I7" s="40"/>
      <c r="J7" s="40"/>
      <c r="K7" s="40"/>
      <c r="L7" s="40"/>
      <c r="M7" s="40"/>
      <c r="N7" s="15"/>
      <c r="O7" s="15"/>
      <c r="P7" s="15"/>
    </row>
    <row r="8" spans="2:16" ht="21">
      <c r="B8" s="31"/>
      <c r="C8" s="33">
        <v>2014</v>
      </c>
      <c r="D8" s="33" t="s">
        <v>68</v>
      </c>
      <c r="E8" s="33">
        <v>2015</v>
      </c>
      <c r="F8" s="33" t="s">
        <v>69</v>
      </c>
      <c r="G8" s="33">
        <v>2016</v>
      </c>
      <c r="H8" s="33" t="s">
        <v>362</v>
      </c>
      <c r="I8" s="33">
        <v>2017</v>
      </c>
      <c r="J8" s="33" t="s">
        <v>380</v>
      </c>
      <c r="K8" s="33">
        <v>2018</v>
      </c>
      <c r="L8" s="33" t="s">
        <v>381</v>
      </c>
      <c r="M8" s="33">
        <v>2019</v>
      </c>
      <c r="N8" s="15"/>
      <c r="O8" s="15"/>
      <c r="P8" s="15"/>
    </row>
    <row r="9" spans="2:16" ht="21">
      <c r="B9" s="228" t="s">
        <v>8</v>
      </c>
      <c r="C9" s="228"/>
      <c r="D9" s="228"/>
      <c r="E9" s="228"/>
      <c r="F9" s="228"/>
      <c r="G9" s="228"/>
      <c r="H9" s="32"/>
      <c r="I9" s="32"/>
      <c r="J9" s="32"/>
      <c r="K9" s="32"/>
      <c r="L9" s="32"/>
      <c r="M9" s="32"/>
      <c r="N9" s="15"/>
      <c r="O9" s="15"/>
      <c r="P9" s="15"/>
    </row>
    <row r="10" spans="2:16" ht="21">
      <c r="B10" s="38" t="s">
        <v>337</v>
      </c>
      <c r="C10" s="34">
        <f aca="true" t="shared" si="0" ref="C10:M12">C28+C47</f>
        <v>88764.920479</v>
      </c>
      <c r="D10" s="39">
        <f t="shared" si="0"/>
        <v>44098.384501</v>
      </c>
      <c r="E10" s="36">
        <f t="shared" si="0"/>
        <v>87618.41923500001</v>
      </c>
      <c r="F10" s="39">
        <f t="shared" si="0"/>
        <v>44957.563017</v>
      </c>
      <c r="G10" s="36">
        <f t="shared" si="0"/>
        <v>90668.39167</v>
      </c>
      <c r="H10" s="35">
        <f t="shared" si="0"/>
        <v>45523.032692</v>
      </c>
      <c r="I10" s="36">
        <f t="shared" si="0"/>
        <v>90231.40383699999</v>
      </c>
      <c r="J10" s="35">
        <f t="shared" si="0"/>
        <v>46378.712767000005</v>
      </c>
      <c r="K10" s="36">
        <f t="shared" si="0"/>
        <v>91881.183058</v>
      </c>
      <c r="L10" s="35">
        <f t="shared" si="0"/>
        <v>46390.126216000004</v>
      </c>
      <c r="M10" s="36">
        <f t="shared" si="0"/>
        <v>91747.77210199999</v>
      </c>
      <c r="N10" s="15"/>
      <c r="O10" s="15"/>
      <c r="P10" s="15"/>
    </row>
    <row r="11" spans="2:16" ht="21">
      <c r="B11" s="38" t="s">
        <v>338</v>
      </c>
      <c r="C11" s="34">
        <f t="shared" si="0"/>
        <v>80980.312059</v>
      </c>
      <c r="D11" s="39">
        <f t="shared" si="0"/>
        <v>40509.864288</v>
      </c>
      <c r="E11" s="36">
        <f t="shared" si="0"/>
        <v>80127.21569799999</v>
      </c>
      <c r="F11" s="39">
        <f t="shared" si="0"/>
        <v>41419.371606</v>
      </c>
      <c r="G11" s="36">
        <f t="shared" si="0"/>
        <v>83087.628039</v>
      </c>
      <c r="H11" s="35">
        <f t="shared" si="0"/>
        <v>42051.821863000005</v>
      </c>
      <c r="I11" s="36">
        <f t="shared" si="0"/>
        <v>82799.751314</v>
      </c>
      <c r="J11" s="35">
        <f t="shared" si="0"/>
        <v>42810.656541000004</v>
      </c>
      <c r="K11" s="36">
        <f t="shared" si="0"/>
        <v>84441.66773599999</v>
      </c>
      <c r="L11" s="35">
        <f t="shared" si="0"/>
        <v>42795.711622</v>
      </c>
      <c r="M11" s="36">
        <f t="shared" si="0"/>
        <v>84711.27197900001</v>
      </c>
      <c r="N11" s="15"/>
      <c r="O11" s="15"/>
      <c r="P11" s="15"/>
    </row>
    <row r="12" spans="2:16" ht="21">
      <c r="B12" s="38" t="s">
        <v>339</v>
      </c>
      <c r="C12" s="34">
        <f t="shared" si="0"/>
        <v>7784.60841999999</v>
      </c>
      <c r="D12" s="39">
        <f t="shared" si="0"/>
        <v>3588.520213</v>
      </c>
      <c r="E12" s="36">
        <f t="shared" si="0"/>
        <v>7491.2035370000085</v>
      </c>
      <c r="F12" s="39">
        <f t="shared" si="0"/>
        <v>3538.191411</v>
      </c>
      <c r="G12" s="36">
        <f t="shared" si="0"/>
        <v>7580.763631000002</v>
      </c>
      <c r="H12" s="35">
        <f t="shared" si="0"/>
        <v>3471.2108289999996</v>
      </c>
      <c r="I12" s="36">
        <f t="shared" si="0"/>
        <v>7431.65252299999</v>
      </c>
      <c r="J12" s="35">
        <f t="shared" si="0"/>
        <v>3568.0562260000006</v>
      </c>
      <c r="K12" s="36">
        <f t="shared" si="0"/>
        <v>7439.515322000007</v>
      </c>
      <c r="L12" s="35">
        <f t="shared" si="0"/>
        <v>3594.4145940000053</v>
      </c>
      <c r="M12" s="36">
        <f t="shared" si="0"/>
        <v>7036.500122999991</v>
      </c>
      <c r="N12" s="15"/>
      <c r="O12" s="15"/>
      <c r="P12" s="15"/>
    </row>
    <row r="13" spans="2:16" ht="21">
      <c r="B13" s="38" t="s">
        <v>10</v>
      </c>
      <c r="C13" s="34">
        <f aca="true" t="shared" si="1" ref="C13:M13">C12/C10*100</f>
        <v>8.769915387736614</v>
      </c>
      <c r="D13" s="39">
        <f t="shared" si="1"/>
        <v>8.137532142291118</v>
      </c>
      <c r="E13" s="36">
        <f t="shared" si="1"/>
        <v>8.549804484497681</v>
      </c>
      <c r="F13" s="39">
        <f t="shared" si="1"/>
        <v>7.87006940225405</v>
      </c>
      <c r="G13" s="36">
        <f t="shared" si="1"/>
        <v>8.360977283672602</v>
      </c>
      <c r="H13" s="35">
        <f t="shared" si="1"/>
        <v>7.625174826302848</v>
      </c>
      <c r="I13" s="36">
        <f t="shared" si="1"/>
        <v>8.236215116884384</v>
      </c>
      <c r="J13" s="35">
        <f t="shared" si="1"/>
        <v>7.693305857636461</v>
      </c>
      <c r="K13" s="36">
        <f t="shared" si="1"/>
        <v>8.096886733928766</v>
      </c>
      <c r="L13" s="35">
        <f t="shared" si="1"/>
        <v>7.748231977778684</v>
      </c>
      <c r="M13" s="36">
        <f t="shared" si="1"/>
        <v>7.669396173650089</v>
      </c>
      <c r="N13" s="15"/>
      <c r="O13" s="15"/>
      <c r="P13" s="15"/>
    </row>
    <row r="14" spans="2:16" ht="21">
      <c r="B14" s="228" t="s">
        <v>11</v>
      </c>
      <c r="C14" s="228"/>
      <c r="D14" s="228"/>
      <c r="E14" s="228"/>
      <c r="F14" s="228"/>
      <c r="G14" s="228"/>
      <c r="H14" s="32"/>
      <c r="I14" s="32"/>
      <c r="J14" s="32"/>
      <c r="K14" s="32"/>
      <c r="L14" s="32"/>
      <c r="M14" s="32"/>
      <c r="N14" s="15"/>
      <c r="O14" s="15"/>
      <c r="P14" s="15"/>
    </row>
    <row r="15" spans="2:16" ht="21">
      <c r="B15" s="38" t="s">
        <v>340</v>
      </c>
      <c r="C15" s="36">
        <f aca="true" t="shared" si="2" ref="C15:M15">C33+C52</f>
        <v>71883.896987</v>
      </c>
      <c r="D15" s="39">
        <f t="shared" si="2"/>
        <v>35750.454957</v>
      </c>
      <c r="E15" s="36">
        <f t="shared" si="2"/>
        <v>70532.758672</v>
      </c>
      <c r="F15" s="39">
        <f t="shared" si="2"/>
        <v>36652.459327</v>
      </c>
      <c r="G15" s="36">
        <f t="shared" si="2"/>
        <v>73036.611267</v>
      </c>
      <c r="H15" s="35">
        <f t="shared" si="2"/>
        <v>37189.687848</v>
      </c>
      <c r="I15" s="36">
        <f t="shared" si="2"/>
        <v>73073.367467</v>
      </c>
      <c r="J15" s="35">
        <f t="shared" si="2"/>
        <v>37961.597286000004</v>
      </c>
      <c r="K15" s="36">
        <f t="shared" si="2"/>
        <v>74546.761832</v>
      </c>
      <c r="L15" s="35">
        <f t="shared" si="2"/>
        <v>37631.641081</v>
      </c>
      <c r="M15" s="36">
        <f t="shared" si="2"/>
        <v>74217.24943</v>
      </c>
      <c r="N15" s="15"/>
      <c r="O15" s="15"/>
      <c r="P15" s="15"/>
    </row>
    <row r="16" spans="2:16" ht="21">
      <c r="B16" s="228" t="s">
        <v>12</v>
      </c>
      <c r="C16" s="228"/>
      <c r="D16" s="228"/>
      <c r="E16" s="228"/>
      <c r="F16" s="228"/>
      <c r="G16" s="228"/>
      <c r="H16" s="32"/>
      <c r="I16" s="32"/>
      <c r="J16" s="32"/>
      <c r="K16" s="32"/>
      <c r="L16" s="32"/>
      <c r="M16" s="32"/>
      <c r="N16" s="15"/>
      <c r="O16" s="15"/>
      <c r="P16" s="15"/>
    </row>
    <row r="17" spans="2:16" ht="21">
      <c r="B17" s="38" t="s">
        <v>341</v>
      </c>
      <c r="C17" s="36">
        <f aca="true" t="shared" si="3" ref="C17:M22">C35+C54</f>
        <v>22775.906987000002</v>
      </c>
      <c r="D17" s="39">
        <f t="shared" si="3"/>
        <v>11071.996971</v>
      </c>
      <c r="E17" s="36">
        <f t="shared" si="3"/>
        <v>21811.705436</v>
      </c>
      <c r="F17" s="39">
        <f t="shared" si="3"/>
        <v>11276.010151999999</v>
      </c>
      <c r="G17" s="36">
        <f t="shared" si="3"/>
        <v>22470.004333</v>
      </c>
      <c r="H17" s="35">
        <f t="shared" si="3"/>
        <v>10968.144275999999</v>
      </c>
      <c r="I17" s="36">
        <f t="shared" si="3"/>
        <v>22582.761876999997</v>
      </c>
      <c r="J17" s="35">
        <f t="shared" si="3"/>
        <v>11308.443144</v>
      </c>
      <c r="K17" s="36">
        <f t="shared" si="3"/>
        <v>23341.629194</v>
      </c>
      <c r="L17" s="35">
        <f t="shared" si="3"/>
        <v>11179.830862</v>
      </c>
      <c r="M17" s="36">
        <f t="shared" si="3"/>
        <v>23157.587879</v>
      </c>
      <c r="N17" s="15"/>
      <c r="O17" s="15"/>
      <c r="P17" s="15"/>
    </row>
    <row r="18" spans="2:16" ht="21">
      <c r="B18" s="38" t="s">
        <v>342</v>
      </c>
      <c r="C18" s="36">
        <f t="shared" si="3"/>
        <v>14770.119999999999</v>
      </c>
      <c r="D18" s="39">
        <f t="shared" si="3"/>
        <v>7184.927533</v>
      </c>
      <c r="E18" s="36">
        <f t="shared" si="3"/>
        <v>14210.203765999999</v>
      </c>
      <c r="F18" s="39">
        <f t="shared" si="3"/>
        <v>7399.1493820000005</v>
      </c>
      <c r="G18" s="36">
        <f t="shared" si="3"/>
        <v>14857.928475</v>
      </c>
      <c r="H18" s="35">
        <f t="shared" si="3"/>
        <v>7573.83200114563</v>
      </c>
      <c r="I18" s="36">
        <f t="shared" si="3"/>
        <v>14714.095314</v>
      </c>
      <c r="J18" s="35">
        <f t="shared" si="3"/>
        <v>7804.33306</v>
      </c>
      <c r="K18" s="36">
        <f t="shared" si="3"/>
        <v>15004.381754999999</v>
      </c>
      <c r="L18" s="35">
        <f t="shared" si="3"/>
        <v>7754.832765</v>
      </c>
      <c r="M18" s="36">
        <f t="shared" si="3"/>
        <v>14817.930955</v>
      </c>
      <c r="N18" s="15"/>
      <c r="O18" s="15"/>
      <c r="P18" s="15"/>
    </row>
    <row r="19" spans="2:16" ht="21.75">
      <c r="B19" s="37" t="s">
        <v>343</v>
      </c>
      <c r="C19" s="36">
        <f t="shared" si="3"/>
        <v>22253.04</v>
      </c>
      <c r="D19" s="39">
        <f t="shared" si="3"/>
        <v>11579.941676999999</v>
      </c>
      <c r="E19" s="36">
        <f t="shared" si="3"/>
        <v>22461.364037</v>
      </c>
      <c r="F19" s="39">
        <f t="shared" si="3"/>
        <v>11788.537691000001</v>
      </c>
      <c r="G19" s="36">
        <f t="shared" si="3"/>
        <v>23256.10681</v>
      </c>
      <c r="H19" s="35">
        <f t="shared" si="3"/>
        <v>12154.815572</v>
      </c>
      <c r="I19" s="36">
        <f t="shared" si="3"/>
        <v>23328.840004</v>
      </c>
      <c r="J19" s="35">
        <f t="shared" si="3"/>
        <v>12158.800650000001</v>
      </c>
      <c r="K19" s="36">
        <f t="shared" si="3"/>
        <v>23395.527568999998</v>
      </c>
      <c r="L19" s="35">
        <f t="shared" si="3"/>
        <v>12030.423981</v>
      </c>
      <c r="M19" s="36">
        <f t="shared" si="3"/>
        <v>23385.227404</v>
      </c>
      <c r="N19" s="15"/>
      <c r="O19" s="15"/>
      <c r="P19" s="15"/>
    </row>
    <row r="20" spans="2:16" ht="21.75">
      <c r="B20" s="37" t="s">
        <v>344</v>
      </c>
      <c r="C20" s="36">
        <f t="shared" si="3"/>
        <v>6072.08</v>
      </c>
      <c r="D20" s="39">
        <f t="shared" si="3"/>
        <v>2937.22</v>
      </c>
      <c r="E20" s="36">
        <f t="shared" si="3"/>
        <v>6040.005295999999</v>
      </c>
      <c r="F20" s="39">
        <f t="shared" si="3"/>
        <v>3099.363363</v>
      </c>
      <c r="G20" s="36">
        <f t="shared" si="3"/>
        <v>6226.920967</v>
      </c>
      <c r="H20" s="35">
        <f t="shared" si="3"/>
        <v>3250.612</v>
      </c>
      <c r="I20" s="36">
        <f t="shared" si="3"/>
        <v>6184.240991</v>
      </c>
      <c r="J20" s="35">
        <f t="shared" si="3"/>
        <v>3336.102085</v>
      </c>
      <c r="K20" s="36">
        <f t="shared" si="3"/>
        <v>6290.405323</v>
      </c>
      <c r="L20" s="35">
        <f t="shared" si="3"/>
        <v>3318.6076270000003</v>
      </c>
      <c r="M20" s="36">
        <f t="shared" si="3"/>
        <v>6309.289282</v>
      </c>
      <c r="N20" s="15"/>
      <c r="O20" s="15"/>
      <c r="P20" s="15"/>
    </row>
    <row r="21" spans="2:16" ht="21">
      <c r="B21" s="38" t="s">
        <v>345</v>
      </c>
      <c r="C21" s="36">
        <f t="shared" si="3"/>
        <v>5214.51</v>
      </c>
      <c r="D21" s="39">
        <f t="shared" si="3"/>
        <v>2586.241708</v>
      </c>
      <c r="E21" s="36">
        <f t="shared" si="3"/>
        <v>5195.165448</v>
      </c>
      <c r="F21" s="39">
        <f t="shared" si="3"/>
        <v>2669.615823</v>
      </c>
      <c r="G21" s="36">
        <f t="shared" si="3"/>
        <v>5368.84575</v>
      </c>
      <c r="H21" s="35">
        <f t="shared" si="3"/>
        <v>2769.32099910365</v>
      </c>
      <c r="I21" s="36">
        <f t="shared" si="3"/>
        <v>5376.585096</v>
      </c>
      <c r="J21" s="35">
        <f t="shared" si="3"/>
        <v>2856.939792</v>
      </c>
      <c r="K21" s="36">
        <f t="shared" si="3"/>
        <v>5587.317198999999</v>
      </c>
      <c r="L21" s="35">
        <f t="shared" si="3"/>
        <v>2851.2743929999997</v>
      </c>
      <c r="M21" s="36">
        <f t="shared" si="3"/>
        <v>5614.42301</v>
      </c>
      <c r="N21" s="15"/>
      <c r="O21" s="15"/>
      <c r="P21" s="15"/>
    </row>
    <row r="22" spans="2:16" ht="21">
      <c r="B22" s="38" t="s">
        <v>346</v>
      </c>
      <c r="C22" s="36">
        <f t="shared" si="3"/>
        <v>798.24</v>
      </c>
      <c r="D22" s="39">
        <f t="shared" si="3"/>
        <v>390.13</v>
      </c>
      <c r="E22" s="36">
        <f t="shared" si="3"/>
        <v>814.314689</v>
      </c>
      <c r="F22" s="39">
        <f t="shared" si="3"/>
        <v>419.787686</v>
      </c>
      <c r="G22" s="36">
        <f t="shared" si="3"/>
        <v>856.8029769999999</v>
      </c>
      <c r="H22" s="35">
        <f t="shared" si="3"/>
        <v>472.96299999999997</v>
      </c>
      <c r="I22" s="36">
        <f t="shared" si="3"/>
        <v>886.841185</v>
      </c>
      <c r="J22" s="35">
        <f t="shared" si="3"/>
        <v>496.977555</v>
      </c>
      <c r="K22" s="36">
        <f t="shared" si="3"/>
        <v>927.5007919999999</v>
      </c>
      <c r="L22" s="35">
        <f t="shared" si="3"/>
        <v>496.67145300000004</v>
      </c>
      <c r="M22" s="36">
        <f t="shared" si="3"/>
        <v>932.7909</v>
      </c>
      <c r="N22" s="16"/>
      <c r="O22" s="15"/>
      <c r="P22" s="15"/>
    </row>
    <row r="23" spans="2:16" s="10" customFormat="1" ht="21">
      <c r="B23" s="8"/>
      <c r="C23" s="42"/>
      <c r="D23" s="42"/>
      <c r="E23" s="42"/>
      <c r="F23" s="42"/>
      <c r="G23" s="42"/>
      <c r="H23" s="42"/>
      <c r="I23" s="42"/>
      <c r="J23" s="42"/>
      <c r="K23" s="42"/>
      <c r="L23" s="42"/>
      <c r="M23" s="42"/>
      <c r="N23" s="41"/>
      <c r="O23" s="15"/>
      <c r="P23" s="15"/>
    </row>
    <row r="24" spans="2:16" ht="21">
      <c r="B24" s="230" t="s">
        <v>14</v>
      </c>
      <c r="C24" s="230"/>
      <c r="D24" s="230"/>
      <c r="E24" s="230"/>
      <c r="F24" s="230"/>
      <c r="G24" s="230"/>
      <c r="H24" s="230"/>
      <c r="I24" s="230"/>
      <c r="J24" s="230"/>
      <c r="K24" s="230"/>
      <c r="L24" s="230"/>
      <c r="M24" s="230"/>
      <c r="N24" s="16"/>
      <c r="O24" s="15"/>
      <c r="P24" s="15"/>
    </row>
    <row r="25" spans="2:16" ht="21">
      <c r="B25" s="8"/>
      <c r="C25" s="8"/>
      <c r="D25" s="8"/>
      <c r="E25" s="8"/>
      <c r="F25" s="8"/>
      <c r="G25" s="11"/>
      <c r="H25" s="8"/>
      <c r="I25" s="8"/>
      <c r="J25" s="8"/>
      <c r="K25" s="8"/>
      <c r="L25" s="8"/>
      <c r="M25" s="8"/>
      <c r="N25" s="16"/>
      <c r="O25" s="15"/>
      <c r="P25" s="15"/>
    </row>
    <row r="26" spans="2:16" ht="21">
      <c r="B26" s="8"/>
      <c r="C26" s="33">
        <v>2014</v>
      </c>
      <c r="D26" s="33" t="s">
        <v>68</v>
      </c>
      <c r="E26" s="33">
        <v>2015</v>
      </c>
      <c r="F26" s="33" t="s">
        <v>69</v>
      </c>
      <c r="G26" s="33">
        <v>2016</v>
      </c>
      <c r="H26" s="33" t="s">
        <v>362</v>
      </c>
      <c r="I26" s="33">
        <v>2017</v>
      </c>
      <c r="J26" s="33" t="s">
        <v>380</v>
      </c>
      <c r="K26" s="33">
        <v>2018</v>
      </c>
      <c r="L26" s="33" t="s">
        <v>381</v>
      </c>
      <c r="M26" s="33">
        <v>2019</v>
      </c>
      <c r="N26" s="15"/>
      <c r="O26" s="15"/>
      <c r="P26" s="15"/>
    </row>
    <row r="27" spans="2:16" ht="21">
      <c r="B27" s="231" t="s">
        <v>8</v>
      </c>
      <c r="C27" s="232"/>
      <c r="D27" s="232"/>
      <c r="E27" s="232"/>
      <c r="F27" s="232"/>
      <c r="G27" s="232"/>
      <c r="H27" s="44"/>
      <c r="I27" s="44"/>
      <c r="J27" s="44"/>
      <c r="K27" s="44"/>
      <c r="L27" s="44"/>
      <c r="M27" s="45"/>
      <c r="N27" s="15"/>
      <c r="O27" s="15"/>
      <c r="P27" s="15"/>
    </row>
    <row r="28" spans="2:16" ht="21.75">
      <c r="B28" s="37" t="s">
        <v>337</v>
      </c>
      <c r="C28" s="36">
        <v>46341.12047899999</v>
      </c>
      <c r="D28" s="35">
        <v>22765.927675</v>
      </c>
      <c r="E28" s="36">
        <v>45223.089235</v>
      </c>
      <c r="F28" s="35">
        <v>22965.985748</v>
      </c>
      <c r="G28" s="36">
        <v>46468.361097</v>
      </c>
      <c r="H28" s="43">
        <v>22911.152692</v>
      </c>
      <c r="I28" s="36">
        <v>45648.063836999994</v>
      </c>
      <c r="J28" s="43">
        <v>23159.252767000005</v>
      </c>
      <c r="K28" s="36">
        <v>46307.88305799999</v>
      </c>
      <c r="L28" s="43">
        <v>23185.102216000003</v>
      </c>
      <c r="M28" s="36">
        <v>46266.321101999994</v>
      </c>
      <c r="N28" s="15"/>
      <c r="O28" s="15"/>
      <c r="P28" s="15"/>
    </row>
    <row r="29" spans="2:16" ht="21.75">
      <c r="B29" s="37" t="s">
        <v>338</v>
      </c>
      <c r="C29" s="36">
        <v>42352.552059</v>
      </c>
      <c r="D29" s="35">
        <v>21066.955834</v>
      </c>
      <c r="E29" s="36">
        <v>41496.10569799999</v>
      </c>
      <c r="F29" s="35">
        <v>21533.182054</v>
      </c>
      <c r="G29" s="36">
        <v>42996.098967</v>
      </c>
      <c r="H29" s="43">
        <v>21462.941863</v>
      </c>
      <c r="I29" s="36">
        <v>42302.341314</v>
      </c>
      <c r="J29" s="43">
        <v>21676.186541000003</v>
      </c>
      <c r="K29" s="36">
        <v>42922.96873599999</v>
      </c>
      <c r="L29" s="43">
        <v>21802.871622</v>
      </c>
      <c r="M29" s="36">
        <v>42991.951979000005</v>
      </c>
      <c r="N29" s="15"/>
      <c r="O29" s="15"/>
      <c r="P29" s="15"/>
    </row>
    <row r="30" spans="2:16" ht="21.75">
      <c r="B30" s="37" t="s">
        <v>339</v>
      </c>
      <c r="C30" s="36">
        <f aca="true" t="shared" si="4" ref="C30:M30">C28-C29</f>
        <v>3988.5684199999887</v>
      </c>
      <c r="D30" s="35">
        <f t="shared" si="4"/>
        <v>1698.9718409999987</v>
      </c>
      <c r="E30" s="36">
        <f t="shared" si="4"/>
        <v>3726.9835370000073</v>
      </c>
      <c r="F30" s="35">
        <f t="shared" si="4"/>
        <v>1432.8036939999984</v>
      </c>
      <c r="G30" s="36">
        <f t="shared" si="4"/>
        <v>3472.262130000003</v>
      </c>
      <c r="H30" s="43">
        <f t="shared" si="4"/>
        <v>1448.2108289999996</v>
      </c>
      <c r="I30" s="36">
        <f t="shared" si="4"/>
        <v>3345.7225229999967</v>
      </c>
      <c r="J30" s="43">
        <f t="shared" si="4"/>
        <v>1483.0662260000026</v>
      </c>
      <c r="K30" s="36">
        <f t="shared" si="4"/>
        <v>3384.914322000004</v>
      </c>
      <c r="L30" s="43">
        <f t="shared" si="4"/>
        <v>1382.2305940000042</v>
      </c>
      <c r="M30" s="36">
        <f t="shared" si="4"/>
        <v>3274.3691229999895</v>
      </c>
      <c r="N30" s="15"/>
      <c r="O30" s="15"/>
      <c r="P30" s="15"/>
    </row>
    <row r="31" spans="2:16" ht="21.75">
      <c r="B31" s="37" t="s">
        <v>10</v>
      </c>
      <c r="C31" s="36">
        <f aca="true" t="shared" si="5" ref="C31:M31">C30/C28*100</f>
        <v>8.606974494299193</v>
      </c>
      <c r="D31" s="35">
        <f t="shared" si="5"/>
        <v>7.4627832665290175</v>
      </c>
      <c r="E31" s="36">
        <f t="shared" si="5"/>
        <v>8.241328931849138</v>
      </c>
      <c r="F31" s="35">
        <f t="shared" si="5"/>
        <v>6.238807729490882</v>
      </c>
      <c r="G31" s="36">
        <f t="shared" si="5"/>
        <v>7.47231459864026</v>
      </c>
      <c r="H31" s="43">
        <f t="shared" si="5"/>
        <v>6.3209863269152695</v>
      </c>
      <c r="I31" s="36">
        <f t="shared" si="5"/>
        <v>7.329385392876454</v>
      </c>
      <c r="J31" s="43">
        <f t="shared" si="5"/>
        <v>6.4037740807995664</v>
      </c>
      <c r="K31" s="36">
        <f t="shared" si="5"/>
        <v>7.309585535923646</v>
      </c>
      <c r="L31" s="43">
        <f t="shared" si="5"/>
        <v>5.961718784427567</v>
      </c>
      <c r="M31" s="36">
        <f t="shared" si="5"/>
        <v>7.077219551952761</v>
      </c>
      <c r="N31" s="15"/>
      <c r="O31" s="15"/>
      <c r="P31" s="15"/>
    </row>
    <row r="32" spans="2:16" ht="21">
      <c r="B32" s="231" t="s">
        <v>11</v>
      </c>
      <c r="C32" s="232"/>
      <c r="D32" s="232"/>
      <c r="E32" s="232"/>
      <c r="F32" s="232"/>
      <c r="G32" s="232"/>
      <c r="H32" s="44"/>
      <c r="I32" s="234"/>
      <c r="J32" s="234"/>
      <c r="K32" s="234"/>
      <c r="L32" s="44"/>
      <c r="M32" s="45"/>
      <c r="N32" s="15"/>
      <c r="O32" s="15"/>
      <c r="P32" s="15"/>
    </row>
    <row r="33" spans="2:16" ht="21.75">
      <c r="B33" s="37" t="s">
        <v>340</v>
      </c>
      <c r="C33" s="36">
        <v>34514.356987</v>
      </c>
      <c r="D33" s="35">
        <v>16861.387889</v>
      </c>
      <c r="E33" s="36">
        <v>33263.408672</v>
      </c>
      <c r="F33" s="35">
        <v>17491.474097</v>
      </c>
      <c r="G33" s="36">
        <v>34479.819312</v>
      </c>
      <c r="H33" s="43">
        <v>17170.617848</v>
      </c>
      <c r="I33" s="36">
        <v>33589.224467</v>
      </c>
      <c r="J33" s="43">
        <v>17129.836286</v>
      </c>
      <c r="K33" s="36">
        <v>33795.781832</v>
      </c>
      <c r="L33" s="43">
        <v>16937.551081</v>
      </c>
      <c r="M33" s="36">
        <v>33252.96943</v>
      </c>
      <c r="N33" s="15"/>
      <c r="O33" s="15"/>
      <c r="P33" s="15"/>
    </row>
    <row r="34" spans="2:16" ht="21">
      <c r="B34" s="231" t="s">
        <v>12</v>
      </c>
      <c r="C34" s="232"/>
      <c r="D34" s="232"/>
      <c r="E34" s="232"/>
      <c r="F34" s="232"/>
      <c r="G34" s="232"/>
      <c r="H34" s="44"/>
      <c r="I34" s="44"/>
      <c r="J34" s="44"/>
      <c r="K34" s="44"/>
      <c r="L34" s="44"/>
      <c r="M34" s="45"/>
      <c r="N34" s="15"/>
      <c r="O34" s="15"/>
      <c r="P34" s="15"/>
    </row>
    <row r="35" spans="2:16" ht="21.75">
      <c r="B35" s="37" t="s">
        <v>341</v>
      </c>
      <c r="C35" s="36">
        <v>7875.926987000001</v>
      </c>
      <c r="D35" s="35">
        <f>3782.687256-11.790285</f>
        <v>3770.896971</v>
      </c>
      <c r="E35" s="36">
        <v>7554.585435999999</v>
      </c>
      <c r="F35" s="35">
        <v>3973.550152</v>
      </c>
      <c r="G35" s="36">
        <v>7937.334333</v>
      </c>
      <c r="H35" s="43">
        <v>3886.6642759999995</v>
      </c>
      <c r="I35" s="36">
        <v>7738.961877</v>
      </c>
      <c r="J35" s="43">
        <v>3937.433144</v>
      </c>
      <c r="K35" s="36">
        <v>8034.899194</v>
      </c>
      <c r="L35" s="43">
        <v>3929.230862</v>
      </c>
      <c r="M35" s="36">
        <v>7918.137878999999</v>
      </c>
      <c r="N35" s="15"/>
      <c r="O35" s="15"/>
      <c r="P35" s="15"/>
    </row>
    <row r="36" spans="2:16" ht="21.75">
      <c r="B36" s="37" t="s">
        <v>342</v>
      </c>
      <c r="C36" s="36">
        <v>9720.64</v>
      </c>
      <c r="D36" s="35">
        <f>4696.387533-10</f>
        <v>4686.387533</v>
      </c>
      <c r="E36" s="36">
        <v>9196.813766</v>
      </c>
      <c r="F36" s="35">
        <v>4845.6493820000005</v>
      </c>
      <c r="G36" s="36">
        <v>9645.998475</v>
      </c>
      <c r="H36" s="43">
        <v>4757.29200114563</v>
      </c>
      <c r="I36" s="36">
        <v>9354.855314</v>
      </c>
      <c r="J36" s="43">
        <v>4828.99306</v>
      </c>
      <c r="K36" s="36">
        <v>9448.251755</v>
      </c>
      <c r="L36" s="43">
        <v>4800.282765</v>
      </c>
      <c r="M36" s="36">
        <v>9251.730954999999</v>
      </c>
      <c r="N36" s="15"/>
      <c r="O36" s="15"/>
      <c r="P36" s="15"/>
    </row>
    <row r="37" spans="2:16" ht="21.75">
      <c r="B37" s="37" t="s">
        <v>343</v>
      </c>
      <c r="C37" s="36">
        <v>10551.11</v>
      </c>
      <c r="D37" s="35">
        <v>5338.211677</v>
      </c>
      <c r="E37" s="36">
        <v>10172.924036999999</v>
      </c>
      <c r="F37" s="35">
        <v>5371.237691</v>
      </c>
      <c r="G37" s="36">
        <v>10370.516810000001</v>
      </c>
      <c r="H37" s="43">
        <v>5315.955572</v>
      </c>
      <c r="I37" s="36">
        <v>10146.980004000001</v>
      </c>
      <c r="J37" s="43">
        <v>5129.22065</v>
      </c>
      <c r="K37" s="36">
        <v>9870.607569</v>
      </c>
      <c r="L37" s="43">
        <v>4975.733981</v>
      </c>
      <c r="M37" s="36">
        <v>9615.767404000002</v>
      </c>
      <c r="N37" s="15"/>
      <c r="O37" s="15"/>
      <c r="P37" s="15"/>
    </row>
    <row r="38" spans="2:16" ht="21">
      <c r="B38" s="38" t="s">
        <v>344</v>
      </c>
      <c r="C38" s="36">
        <v>3393.02</v>
      </c>
      <c r="D38" s="35">
        <v>1606.1799999999998</v>
      </c>
      <c r="E38" s="36">
        <v>3377.6252959999997</v>
      </c>
      <c r="F38" s="35">
        <v>1753.003363</v>
      </c>
      <c r="G38" s="36">
        <v>3459.630967</v>
      </c>
      <c r="H38" s="43">
        <v>1713.5919999999999</v>
      </c>
      <c r="I38" s="36">
        <v>3335.1109909999996</v>
      </c>
      <c r="J38" s="43">
        <v>1719.522085</v>
      </c>
      <c r="K38" s="36">
        <v>3329.965323</v>
      </c>
      <c r="L38" s="43">
        <v>1714.127627</v>
      </c>
      <c r="M38" s="36">
        <v>3339.609282</v>
      </c>
      <c r="N38" s="15"/>
      <c r="O38" s="15"/>
      <c r="P38" s="15"/>
    </row>
    <row r="39" spans="2:16" ht="21.75">
      <c r="B39" s="37" t="s">
        <v>345</v>
      </c>
      <c r="C39" s="36">
        <v>2879.330000000001</v>
      </c>
      <c r="D39" s="35">
        <v>1416.411708</v>
      </c>
      <c r="E39" s="36">
        <v>2871.2254479999997</v>
      </c>
      <c r="F39" s="35">
        <v>1494.415823</v>
      </c>
      <c r="G39" s="36">
        <v>2959.71575</v>
      </c>
      <c r="H39" s="43">
        <v>1444.67099910365</v>
      </c>
      <c r="I39" s="36">
        <v>2911.675096</v>
      </c>
      <c r="J39" s="43">
        <v>1462.239792</v>
      </c>
      <c r="K39" s="36">
        <v>3009.327199</v>
      </c>
      <c r="L39" s="43">
        <v>1465.734393</v>
      </c>
      <c r="M39" s="36">
        <v>3022.06301</v>
      </c>
      <c r="N39" s="15"/>
      <c r="O39" s="15"/>
      <c r="P39" s="15"/>
    </row>
    <row r="40" spans="2:16" ht="21.75">
      <c r="B40" s="37" t="s">
        <v>346</v>
      </c>
      <c r="C40" s="36">
        <v>94.33</v>
      </c>
      <c r="D40" s="35">
        <v>43.3</v>
      </c>
      <c r="E40" s="36">
        <v>90.234689</v>
      </c>
      <c r="F40" s="35">
        <v>53.617686</v>
      </c>
      <c r="G40" s="36">
        <v>106.622977</v>
      </c>
      <c r="H40" s="43">
        <v>52.443</v>
      </c>
      <c r="I40" s="36">
        <v>101.641185</v>
      </c>
      <c r="J40" s="43">
        <v>52.427555</v>
      </c>
      <c r="K40" s="36">
        <v>102.730792</v>
      </c>
      <c r="L40" s="43">
        <v>52.441453</v>
      </c>
      <c r="M40" s="36">
        <v>105.66090000000001</v>
      </c>
      <c r="N40" s="15"/>
      <c r="O40" s="15"/>
      <c r="P40" s="15"/>
    </row>
    <row r="41" spans="2:16" s="10" customFormat="1" ht="21">
      <c r="B41" s="11"/>
      <c r="C41" s="11"/>
      <c r="D41" s="11"/>
      <c r="E41" s="11"/>
      <c r="F41" s="11"/>
      <c r="G41" s="11"/>
      <c r="H41" s="11"/>
      <c r="I41" s="11"/>
      <c r="J41" s="11"/>
      <c r="K41" s="11"/>
      <c r="L41" s="11"/>
      <c r="M41" s="11"/>
      <c r="N41" s="15"/>
      <c r="O41" s="15"/>
      <c r="P41" s="15"/>
    </row>
    <row r="42" spans="2:16" s="10" customFormat="1" ht="21">
      <c r="B42" s="11"/>
      <c r="C42" s="46"/>
      <c r="D42" s="46"/>
      <c r="E42" s="46"/>
      <c r="F42" s="46"/>
      <c r="G42" s="46"/>
      <c r="H42" s="46"/>
      <c r="I42" s="46"/>
      <c r="J42" s="46"/>
      <c r="K42" s="46"/>
      <c r="L42" s="46"/>
      <c r="M42" s="46"/>
      <c r="N42" s="15"/>
      <c r="O42" s="15"/>
      <c r="P42" s="15"/>
    </row>
    <row r="43" spans="2:16" ht="21">
      <c r="B43" s="230" t="s">
        <v>15</v>
      </c>
      <c r="C43" s="230"/>
      <c r="D43" s="230"/>
      <c r="E43" s="230"/>
      <c r="F43" s="230"/>
      <c r="G43" s="230"/>
      <c r="H43" s="230"/>
      <c r="I43" s="230"/>
      <c r="J43" s="230"/>
      <c r="K43" s="230"/>
      <c r="L43" s="230"/>
      <c r="M43" s="230"/>
      <c r="N43" s="15"/>
      <c r="O43" s="15"/>
      <c r="P43" s="15"/>
    </row>
    <row r="44" spans="2:16" s="10" customFormat="1" ht="21">
      <c r="B44" s="8"/>
      <c r="C44" s="8"/>
      <c r="D44" s="8"/>
      <c r="E44" s="8"/>
      <c r="F44" s="8"/>
      <c r="G44" s="11"/>
      <c r="H44" s="11"/>
      <c r="I44" s="11"/>
      <c r="J44" s="11"/>
      <c r="K44" s="11"/>
      <c r="L44" s="11"/>
      <c r="M44" s="11"/>
      <c r="N44" s="15"/>
      <c r="O44" s="15"/>
      <c r="P44" s="15"/>
    </row>
    <row r="45" spans="2:16" ht="21">
      <c r="B45" s="31"/>
      <c r="C45" s="33">
        <v>2014</v>
      </c>
      <c r="D45" s="33" t="s">
        <v>68</v>
      </c>
      <c r="E45" s="33">
        <v>2015</v>
      </c>
      <c r="F45" s="33" t="s">
        <v>69</v>
      </c>
      <c r="G45" s="33">
        <v>2016</v>
      </c>
      <c r="H45" s="33" t="s">
        <v>362</v>
      </c>
      <c r="I45" s="33">
        <v>2017</v>
      </c>
      <c r="J45" s="33" t="s">
        <v>380</v>
      </c>
      <c r="K45" s="33">
        <v>2018</v>
      </c>
      <c r="L45" s="33" t="s">
        <v>381</v>
      </c>
      <c r="M45" s="33">
        <v>2019</v>
      </c>
      <c r="N45" s="15"/>
      <c r="O45" s="15"/>
      <c r="P45" s="15"/>
    </row>
    <row r="46" spans="2:16" ht="21">
      <c r="B46" s="235" t="s">
        <v>8</v>
      </c>
      <c r="C46" s="236"/>
      <c r="D46" s="236"/>
      <c r="E46" s="236"/>
      <c r="F46" s="236"/>
      <c r="G46" s="236"/>
      <c r="H46" s="48"/>
      <c r="I46" s="48"/>
      <c r="J46" s="48"/>
      <c r="K46" s="48"/>
      <c r="L46" s="48"/>
      <c r="M46" s="49"/>
      <c r="N46" s="15"/>
      <c r="O46" s="15"/>
      <c r="P46" s="15"/>
    </row>
    <row r="47" spans="2:16" ht="21.75">
      <c r="B47" s="37" t="s">
        <v>337</v>
      </c>
      <c r="C47" s="36">
        <v>42423.8</v>
      </c>
      <c r="D47" s="35">
        <v>21332.456826</v>
      </c>
      <c r="E47" s="36">
        <v>42395.33</v>
      </c>
      <c r="F47" s="35">
        <v>21991.577269</v>
      </c>
      <c r="G47" s="36">
        <v>44200.030573</v>
      </c>
      <c r="H47" s="43">
        <v>22611.88</v>
      </c>
      <c r="I47" s="36">
        <v>44583.34</v>
      </c>
      <c r="J47" s="43">
        <v>23219.46</v>
      </c>
      <c r="K47" s="36">
        <v>45573.3</v>
      </c>
      <c r="L47" s="43">
        <v>23205.024</v>
      </c>
      <c r="M47" s="36">
        <v>45481.451</v>
      </c>
      <c r="N47" s="15"/>
      <c r="O47" s="15"/>
      <c r="P47" s="15"/>
    </row>
    <row r="48" spans="2:16" ht="21.75">
      <c r="B48" s="37" t="s">
        <v>338</v>
      </c>
      <c r="C48" s="36">
        <v>38627.76</v>
      </c>
      <c r="D48" s="35">
        <v>19442.908454</v>
      </c>
      <c r="E48" s="36">
        <v>38631.11</v>
      </c>
      <c r="F48" s="35">
        <v>19886.189552</v>
      </c>
      <c r="G48" s="36">
        <v>40091.529072</v>
      </c>
      <c r="H48" s="43">
        <v>20588.88</v>
      </c>
      <c r="I48" s="36">
        <v>40497.41</v>
      </c>
      <c r="J48" s="43">
        <v>21134.47</v>
      </c>
      <c r="K48" s="36">
        <v>41518.699</v>
      </c>
      <c r="L48" s="43">
        <v>20992.84</v>
      </c>
      <c r="M48" s="36">
        <v>41719.32</v>
      </c>
      <c r="N48" s="15"/>
      <c r="O48" s="15"/>
      <c r="P48" s="15"/>
    </row>
    <row r="49" spans="2:16" ht="21.75">
      <c r="B49" s="37" t="s">
        <v>339</v>
      </c>
      <c r="C49" s="36">
        <f aca="true" t="shared" si="6" ref="C49:M49">C47-C48</f>
        <v>3796.040000000001</v>
      </c>
      <c r="D49" s="35">
        <f t="shared" si="6"/>
        <v>1889.548372000001</v>
      </c>
      <c r="E49" s="36">
        <f t="shared" si="6"/>
        <v>3764.220000000001</v>
      </c>
      <c r="F49" s="35">
        <f t="shared" si="6"/>
        <v>2105.3877170000014</v>
      </c>
      <c r="G49" s="36">
        <f t="shared" si="6"/>
        <v>4108.501500999999</v>
      </c>
      <c r="H49" s="35">
        <f t="shared" si="6"/>
        <v>2023</v>
      </c>
      <c r="I49" s="36">
        <f t="shared" si="6"/>
        <v>4085.929999999993</v>
      </c>
      <c r="J49" s="35">
        <f t="shared" si="6"/>
        <v>2084.989999999998</v>
      </c>
      <c r="K49" s="36">
        <f t="shared" si="6"/>
        <v>4054.6010000000024</v>
      </c>
      <c r="L49" s="35">
        <f t="shared" si="6"/>
        <v>2212.184000000001</v>
      </c>
      <c r="M49" s="36">
        <f t="shared" si="6"/>
        <v>3762.131000000001</v>
      </c>
      <c r="N49" s="15"/>
      <c r="O49" s="15"/>
      <c r="P49" s="15"/>
    </row>
    <row r="50" spans="2:16" ht="21.75">
      <c r="B50" s="37" t="s">
        <v>10</v>
      </c>
      <c r="C50" s="36">
        <f aca="true" t="shared" si="7" ref="C50:M50">C49/C47*100</f>
        <v>8.94790188526252</v>
      </c>
      <c r="D50" s="35">
        <f t="shared" si="7"/>
        <v>8.857621920495436</v>
      </c>
      <c r="E50" s="36">
        <f t="shared" si="7"/>
        <v>8.878855289014147</v>
      </c>
      <c r="F50" s="35">
        <f t="shared" si="7"/>
        <v>9.573609438045267</v>
      </c>
      <c r="G50" s="36">
        <f t="shared" si="7"/>
        <v>9.295245835213779</v>
      </c>
      <c r="H50" s="35">
        <f t="shared" si="7"/>
        <v>8.946624517731387</v>
      </c>
      <c r="I50" s="36">
        <f t="shared" si="7"/>
        <v>9.164701433315658</v>
      </c>
      <c r="J50" s="35">
        <f t="shared" si="7"/>
        <v>8.979493924492637</v>
      </c>
      <c r="K50" s="36">
        <f t="shared" si="7"/>
        <v>8.896878215972952</v>
      </c>
      <c r="L50" s="35">
        <f t="shared" si="7"/>
        <v>9.533211428697513</v>
      </c>
      <c r="M50" s="36">
        <f t="shared" si="7"/>
        <v>8.271791944368708</v>
      </c>
      <c r="N50" s="15"/>
      <c r="O50" s="15"/>
      <c r="P50" s="15"/>
    </row>
    <row r="51" spans="2:16" ht="21">
      <c r="B51" s="227" t="s">
        <v>11</v>
      </c>
      <c r="C51" s="228"/>
      <c r="D51" s="228"/>
      <c r="E51" s="228"/>
      <c r="F51" s="228"/>
      <c r="G51" s="228"/>
      <c r="H51" s="32"/>
      <c r="I51" s="32"/>
      <c r="J51" s="32"/>
      <c r="K51" s="32"/>
      <c r="L51" s="32"/>
      <c r="M51" s="50"/>
      <c r="N51" s="15"/>
      <c r="O51" s="15"/>
      <c r="P51" s="15"/>
    </row>
    <row r="52" spans="2:16" ht="21.75">
      <c r="B52" s="37" t="s">
        <v>340</v>
      </c>
      <c r="C52" s="36">
        <v>37369.54</v>
      </c>
      <c r="D52" s="35">
        <v>18889.067068</v>
      </c>
      <c r="E52" s="36">
        <v>37269.35</v>
      </c>
      <c r="F52" s="35">
        <v>19160.98523</v>
      </c>
      <c r="G52" s="36">
        <v>38556.791955</v>
      </c>
      <c r="H52" s="43">
        <v>20019.07</v>
      </c>
      <c r="I52" s="36">
        <v>39484.143</v>
      </c>
      <c r="J52" s="43">
        <v>20831.761</v>
      </c>
      <c r="K52" s="36">
        <v>40750.98</v>
      </c>
      <c r="L52" s="43">
        <v>20694.09</v>
      </c>
      <c r="M52" s="36">
        <v>40964.28</v>
      </c>
      <c r="N52" s="15"/>
      <c r="O52" s="15"/>
      <c r="P52" s="15"/>
    </row>
    <row r="53" spans="2:16" ht="21">
      <c r="B53" s="227" t="s">
        <v>12</v>
      </c>
      <c r="C53" s="228"/>
      <c r="D53" s="228"/>
      <c r="E53" s="228"/>
      <c r="F53" s="228"/>
      <c r="G53" s="228"/>
      <c r="H53" s="32"/>
      <c r="I53" s="32"/>
      <c r="J53" s="32"/>
      <c r="K53" s="32"/>
      <c r="L53" s="32"/>
      <c r="M53" s="50"/>
      <c r="N53" s="15"/>
      <c r="O53" s="15"/>
      <c r="P53" s="15"/>
    </row>
    <row r="54" spans="2:16" ht="21.75">
      <c r="B54" s="37" t="s">
        <v>341</v>
      </c>
      <c r="C54" s="36">
        <v>14899.98</v>
      </c>
      <c r="D54" s="35">
        <v>7301.1</v>
      </c>
      <c r="E54" s="36">
        <v>14257.12</v>
      </c>
      <c r="F54" s="35">
        <v>7302.46</v>
      </c>
      <c r="G54" s="36">
        <v>14532.67</v>
      </c>
      <c r="H54" s="43">
        <v>7081.48</v>
      </c>
      <c r="I54" s="36">
        <v>14843.8</v>
      </c>
      <c r="J54" s="43">
        <v>7371.01</v>
      </c>
      <c r="K54" s="36">
        <v>15306.73</v>
      </c>
      <c r="L54" s="43">
        <v>7250.6</v>
      </c>
      <c r="M54" s="36">
        <v>15239.45</v>
      </c>
      <c r="N54" s="15"/>
      <c r="O54" s="15"/>
      <c r="P54" s="15"/>
    </row>
    <row r="55" spans="2:16" ht="21.75">
      <c r="B55" s="37" t="s">
        <v>342</v>
      </c>
      <c r="C55" s="36">
        <v>5049.48</v>
      </c>
      <c r="D55" s="35">
        <v>2498.54</v>
      </c>
      <c r="E55" s="36">
        <v>5013.39</v>
      </c>
      <c r="F55" s="35">
        <v>2553.5</v>
      </c>
      <c r="G55" s="36">
        <v>5211.93</v>
      </c>
      <c r="H55" s="43">
        <v>2816.54</v>
      </c>
      <c r="I55" s="36">
        <v>5359.24</v>
      </c>
      <c r="J55" s="43">
        <v>2975.34</v>
      </c>
      <c r="K55" s="36">
        <v>5556.13</v>
      </c>
      <c r="L55" s="43">
        <v>2954.55</v>
      </c>
      <c r="M55" s="36">
        <v>5566.2</v>
      </c>
      <c r="N55" s="15"/>
      <c r="O55" s="15"/>
      <c r="P55" s="15"/>
    </row>
    <row r="56" spans="2:16" ht="21.75">
      <c r="B56" s="37" t="s">
        <v>343</v>
      </c>
      <c r="C56" s="36">
        <v>11701.93</v>
      </c>
      <c r="D56" s="35">
        <v>6241.73</v>
      </c>
      <c r="E56" s="36">
        <v>12288.44</v>
      </c>
      <c r="F56" s="35">
        <v>6417.3</v>
      </c>
      <c r="G56" s="36">
        <v>12885.59</v>
      </c>
      <c r="H56" s="43">
        <v>6838.86</v>
      </c>
      <c r="I56" s="36">
        <v>13181.86</v>
      </c>
      <c r="J56" s="43">
        <v>7029.58</v>
      </c>
      <c r="K56" s="36">
        <v>13524.92</v>
      </c>
      <c r="L56" s="43">
        <v>7054.69</v>
      </c>
      <c r="M56" s="36">
        <v>13769.46</v>
      </c>
      <c r="N56" s="15"/>
      <c r="O56" s="15"/>
      <c r="P56" s="15"/>
    </row>
    <row r="57" spans="2:16" ht="21.75">
      <c r="B57" s="37" t="s">
        <v>344</v>
      </c>
      <c r="C57" s="36">
        <v>2679.06</v>
      </c>
      <c r="D57" s="35">
        <v>1331.04</v>
      </c>
      <c r="E57" s="36">
        <v>2662.38</v>
      </c>
      <c r="F57" s="35">
        <v>1346.36</v>
      </c>
      <c r="G57" s="36">
        <v>2767.29</v>
      </c>
      <c r="H57" s="43">
        <v>1537.02</v>
      </c>
      <c r="I57" s="36">
        <v>2849.13</v>
      </c>
      <c r="J57" s="43">
        <v>1616.58</v>
      </c>
      <c r="K57" s="36">
        <v>2960.44</v>
      </c>
      <c r="L57" s="43">
        <v>1604.48</v>
      </c>
      <c r="M57" s="36">
        <v>2969.68</v>
      </c>
      <c r="N57" s="15"/>
      <c r="O57" s="15"/>
      <c r="P57" s="15"/>
    </row>
    <row r="58" spans="2:16" ht="21.75">
      <c r="B58" s="37" t="s">
        <v>345</v>
      </c>
      <c r="C58" s="36">
        <v>2335.18</v>
      </c>
      <c r="D58" s="35">
        <v>1169.83</v>
      </c>
      <c r="E58" s="36">
        <v>2323.94</v>
      </c>
      <c r="F58" s="35">
        <v>1175.2</v>
      </c>
      <c r="G58" s="36">
        <v>2409.13</v>
      </c>
      <c r="H58" s="43">
        <v>1324.65</v>
      </c>
      <c r="I58" s="36">
        <v>2464.91</v>
      </c>
      <c r="J58" s="43">
        <v>1394.7</v>
      </c>
      <c r="K58" s="36">
        <v>2577.99</v>
      </c>
      <c r="L58" s="43">
        <v>1385.54</v>
      </c>
      <c r="M58" s="36">
        <v>2592.36</v>
      </c>
      <c r="N58" s="15"/>
      <c r="O58" s="15"/>
      <c r="P58" s="15"/>
    </row>
    <row r="59" spans="2:16" ht="21.75">
      <c r="B59" s="37" t="s">
        <v>346</v>
      </c>
      <c r="C59" s="36">
        <v>703.91</v>
      </c>
      <c r="D59" s="35">
        <v>346.83</v>
      </c>
      <c r="E59" s="36">
        <v>724.08</v>
      </c>
      <c r="F59" s="35">
        <v>366.17</v>
      </c>
      <c r="G59" s="36">
        <v>750.18</v>
      </c>
      <c r="H59" s="43">
        <v>420.52</v>
      </c>
      <c r="I59" s="36">
        <v>785.2</v>
      </c>
      <c r="J59" s="43">
        <v>444.55</v>
      </c>
      <c r="K59" s="36">
        <v>824.77</v>
      </c>
      <c r="L59" s="43">
        <v>444.23</v>
      </c>
      <c r="M59" s="36">
        <v>827.13</v>
      </c>
      <c r="N59" s="15"/>
      <c r="O59" s="15"/>
      <c r="P59" s="15"/>
    </row>
    <row r="60" spans="2:16" s="10" customFormat="1" ht="15">
      <c r="B60" s="15"/>
      <c r="C60" s="15"/>
      <c r="D60" s="15"/>
      <c r="E60" s="15"/>
      <c r="F60" s="15"/>
      <c r="G60" s="15"/>
      <c r="H60" s="15"/>
      <c r="I60" s="15"/>
      <c r="J60" s="15"/>
      <c r="K60" s="15"/>
      <c r="L60" s="15"/>
      <c r="M60" s="15"/>
      <c r="N60" s="15"/>
      <c r="O60" s="15"/>
      <c r="P60" s="15"/>
    </row>
    <row r="61" spans="2:15" s="10" customFormat="1" ht="15">
      <c r="B61" s="15"/>
      <c r="C61" s="15"/>
      <c r="D61" s="15"/>
      <c r="E61" s="15"/>
      <c r="F61" s="15"/>
      <c r="G61" s="15"/>
      <c r="H61" s="41"/>
      <c r="I61" s="229" t="s">
        <v>321</v>
      </c>
      <c r="J61" s="229"/>
      <c r="K61" s="229"/>
      <c r="L61" s="229"/>
      <c r="M61" s="229"/>
      <c r="N61" s="229"/>
      <c r="O61" s="30"/>
    </row>
    <row r="62" spans="2:15" s="10" customFormat="1" ht="15">
      <c r="B62" s="15"/>
      <c r="C62" s="15"/>
      <c r="D62" s="15"/>
      <c r="E62" s="15"/>
      <c r="F62" s="15"/>
      <c r="G62" s="15"/>
      <c r="H62" s="16"/>
      <c r="I62" s="16"/>
      <c r="J62" s="16"/>
      <c r="K62" s="16"/>
      <c r="L62" s="16"/>
      <c r="M62" s="16"/>
      <c r="N62" s="16"/>
      <c r="O62" s="16"/>
    </row>
    <row r="63" spans="2:15" s="10" customFormat="1" ht="15">
      <c r="B63" s="15"/>
      <c r="C63" s="15"/>
      <c r="D63" s="15"/>
      <c r="E63" s="15"/>
      <c r="F63" s="15"/>
      <c r="G63" s="15"/>
      <c r="H63" s="47"/>
      <c r="I63" s="30" t="s">
        <v>64</v>
      </c>
      <c r="J63" s="30"/>
      <c r="K63" s="30"/>
      <c r="L63" s="16"/>
      <c r="M63" s="16"/>
      <c r="N63" s="16"/>
      <c r="O63" s="16"/>
    </row>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sheetData>
  <sheetProtection/>
  <mergeCells count="15">
    <mergeCell ref="B1:E2"/>
    <mergeCell ref="B32:G32"/>
    <mergeCell ref="I32:K32"/>
    <mergeCell ref="B34:G34"/>
    <mergeCell ref="B43:M43"/>
    <mergeCell ref="B46:G46"/>
    <mergeCell ref="B51:G51"/>
    <mergeCell ref="I61:N61"/>
    <mergeCell ref="B6:M6"/>
    <mergeCell ref="B9:G9"/>
    <mergeCell ref="B14:G14"/>
    <mergeCell ref="B16:G16"/>
    <mergeCell ref="B24:M24"/>
    <mergeCell ref="B27:G27"/>
    <mergeCell ref="B53:G53"/>
  </mergeCells>
  <hyperlinks>
    <hyperlink ref="I63:K63" location="Содержание!A1" display="Вернуться к содержанию"/>
    <hyperlink ref="I61" location="'1. Передача и распределение ээ'!A1" display="Вернуться в меню &quot;Переда и распределение электроэнергии"/>
  </hyperlinks>
  <printOptions/>
  <pageMargins left="0.7" right="0.7" top="0.75" bottom="0.75" header="0.3" footer="0.3"/>
  <pageSetup orientation="portrait" paperSize="3"/>
  <drawing r:id="rId1"/>
</worksheet>
</file>

<file path=xl/worksheets/sheet7.xml><?xml version="1.0" encoding="utf-8"?>
<worksheet xmlns="http://schemas.openxmlformats.org/spreadsheetml/2006/main" xmlns:r="http://schemas.openxmlformats.org/officeDocument/2006/relationships">
  <dimension ref="A1:O21"/>
  <sheetViews>
    <sheetView zoomScalePageLayoutView="0" workbookViewId="0" topLeftCell="B1">
      <selection activeCell="I21" sqref="I21:K21"/>
    </sheetView>
  </sheetViews>
  <sheetFormatPr defaultColWidth="8.8515625" defaultRowHeight="15"/>
  <cols>
    <col min="1" max="1" width="16.00390625" style="10" customWidth="1"/>
    <col min="2" max="2" width="78.28125" style="0" customWidth="1"/>
    <col min="3" max="13" width="10.7109375" style="0" customWidth="1"/>
    <col min="14" max="87" width="9.140625" style="10" customWidth="1"/>
  </cols>
  <sheetData>
    <row r="1" spans="1:6" s="10" customFormat="1" ht="15" customHeight="1">
      <c r="A1" s="52"/>
      <c r="B1" s="233" t="s">
        <v>441</v>
      </c>
      <c r="C1" s="233"/>
      <c r="D1" s="233"/>
      <c r="E1" s="233"/>
      <c r="F1" s="53"/>
    </row>
    <row r="2" spans="1:6" s="10" customFormat="1" ht="26.25">
      <c r="A2" s="52"/>
      <c r="B2" s="233"/>
      <c r="C2" s="233"/>
      <c r="D2" s="233"/>
      <c r="E2" s="233"/>
      <c r="F2" s="53"/>
    </row>
    <row r="3" spans="1:6" s="10" customFormat="1" ht="15" customHeight="1">
      <c r="A3" s="52"/>
      <c r="B3" s="53"/>
      <c r="C3" s="53"/>
      <c r="D3" s="53"/>
      <c r="E3" s="53"/>
      <c r="F3" s="53"/>
    </row>
    <row r="4" s="10" customFormat="1" ht="15"/>
    <row r="5" s="10" customFormat="1" ht="15"/>
    <row r="6" spans="2:15" ht="21">
      <c r="B6" s="230" t="s">
        <v>16</v>
      </c>
      <c r="C6" s="230"/>
      <c r="D6" s="230"/>
      <c r="E6" s="230"/>
      <c r="F6" s="230"/>
      <c r="G6" s="230"/>
      <c r="H6" s="230"/>
      <c r="I6" s="230"/>
      <c r="J6" s="230"/>
      <c r="K6" s="230"/>
      <c r="L6" s="230"/>
      <c r="M6" s="230"/>
      <c r="N6" s="16"/>
      <c r="O6" s="16"/>
    </row>
    <row r="7" spans="2:15" ht="21">
      <c r="B7" s="31"/>
      <c r="C7" s="31"/>
      <c r="D7" s="31"/>
      <c r="E7" s="31"/>
      <c r="F7" s="31"/>
      <c r="G7" s="31"/>
      <c r="H7" s="31"/>
      <c r="I7" s="31"/>
      <c r="J7" s="31"/>
      <c r="K7" s="31"/>
      <c r="L7" s="31"/>
      <c r="M7" s="31"/>
      <c r="N7" s="16"/>
      <c r="O7" s="16"/>
    </row>
    <row r="8" spans="2:15" ht="21">
      <c r="B8" s="31"/>
      <c r="C8" s="33">
        <v>2014</v>
      </c>
      <c r="D8" s="33" t="s">
        <v>68</v>
      </c>
      <c r="E8" s="33">
        <v>2015</v>
      </c>
      <c r="F8" s="33" t="s">
        <v>69</v>
      </c>
      <c r="G8" s="33">
        <v>2016</v>
      </c>
      <c r="H8" s="33" t="s">
        <v>362</v>
      </c>
      <c r="I8" s="33">
        <v>2017</v>
      </c>
      <c r="J8" s="33" t="s">
        <v>380</v>
      </c>
      <c r="K8" s="33">
        <v>2018</v>
      </c>
      <c r="L8" s="33" t="s">
        <v>381</v>
      </c>
      <c r="M8" s="33">
        <v>2019</v>
      </c>
      <c r="N8" s="16"/>
      <c r="O8" s="16"/>
    </row>
    <row r="9" spans="2:15" ht="21">
      <c r="B9" s="237" t="s">
        <v>17</v>
      </c>
      <c r="C9" s="238"/>
      <c r="D9" s="238"/>
      <c r="E9" s="238"/>
      <c r="F9" s="238"/>
      <c r="G9" s="238"/>
      <c r="H9" s="48"/>
      <c r="I9" s="48"/>
      <c r="J9" s="48"/>
      <c r="K9" s="48"/>
      <c r="L9" s="48"/>
      <c r="M9" s="49"/>
      <c r="N9" s="16"/>
      <c r="O9" s="16"/>
    </row>
    <row r="10" spans="2:15" ht="43.5">
      <c r="B10" s="37" t="s">
        <v>18</v>
      </c>
      <c r="C10" s="36">
        <v>91.10989555339216</v>
      </c>
      <c r="D10" s="43">
        <v>90.88684730525539</v>
      </c>
      <c r="E10" s="36">
        <v>90.75082616940837</v>
      </c>
      <c r="F10" s="43">
        <v>91.14534516109045</v>
      </c>
      <c r="G10" s="36">
        <v>91.22718220967343</v>
      </c>
      <c r="H10" s="43">
        <v>91.35009212425523</v>
      </c>
      <c r="I10" s="36">
        <v>91.37843676478555</v>
      </c>
      <c r="J10" s="43">
        <v>90.87306159662072</v>
      </c>
      <c r="K10" s="36">
        <v>89.92952582874541</v>
      </c>
      <c r="L10" s="43">
        <v>89.01566269004235</v>
      </c>
      <c r="M10" s="36">
        <v>88.72098267148232</v>
      </c>
      <c r="N10" s="16"/>
      <c r="O10" s="16"/>
    </row>
    <row r="11" spans="2:15" ht="43.5">
      <c r="B11" s="37" t="s">
        <v>19</v>
      </c>
      <c r="C11" s="36">
        <v>77.51710232296894</v>
      </c>
      <c r="D11" s="43">
        <v>77.38044397948607</v>
      </c>
      <c r="E11" s="36">
        <v>77.14976111517176</v>
      </c>
      <c r="F11" s="43">
        <v>77.3175631930399</v>
      </c>
      <c r="G11" s="36">
        <v>77.31099266546046</v>
      </c>
      <c r="H11" s="43">
        <v>77.04477172765219</v>
      </c>
      <c r="I11" s="36">
        <v>76.98314706466344</v>
      </c>
      <c r="J11" s="43">
        <v>76.67068454247217</v>
      </c>
      <c r="K11" s="36">
        <v>77.51710232296894</v>
      </c>
      <c r="L11" s="43">
        <v>75.8335479374771</v>
      </c>
      <c r="M11" s="36">
        <v>75.7029147680328</v>
      </c>
      <c r="N11" s="16"/>
      <c r="O11" s="16"/>
    </row>
    <row r="12" spans="2:15" ht="21">
      <c r="B12" s="239" t="s">
        <v>20</v>
      </c>
      <c r="C12" s="240"/>
      <c r="D12" s="240"/>
      <c r="E12" s="240"/>
      <c r="F12" s="240"/>
      <c r="G12" s="240"/>
      <c r="H12" s="32"/>
      <c r="I12" s="32"/>
      <c r="J12" s="32"/>
      <c r="K12" s="32"/>
      <c r="L12" s="32"/>
      <c r="M12" s="50"/>
      <c r="N12" s="16"/>
      <c r="O12" s="16"/>
    </row>
    <row r="13" spans="2:15" ht="43.5">
      <c r="B13" s="37" t="s">
        <v>21</v>
      </c>
      <c r="C13" s="36">
        <v>83.11010355399827</v>
      </c>
      <c r="D13" s="43">
        <v>82.46767166824584</v>
      </c>
      <c r="E13" s="36">
        <v>82.22934919286219</v>
      </c>
      <c r="F13" s="43">
        <v>83.08614959090428</v>
      </c>
      <c r="G13" s="36">
        <v>83.0771964073358</v>
      </c>
      <c r="H13" s="43">
        <v>82.98152898964003</v>
      </c>
      <c r="I13" s="36">
        <v>82.9697435929382</v>
      </c>
      <c r="J13" s="43">
        <v>81.79440659705823</v>
      </c>
      <c r="K13" s="36">
        <v>80.19184185565915</v>
      </c>
      <c r="L13" s="43">
        <v>78.48285023468264</v>
      </c>
      <c r="M13" s="36">
        <v>77.89744213446876</v>
      </c>
      <c r="N13" s="16"/>
      <c r="O13" s="16"/>
    </row>
    <row r="14" spans="2:15" ht="43.5">
      <c r="B14" s="37" t="s">
        <v>22</v>
      </c>
      <c r="C14" s="36">
        <v>85.79179766110818</v>
      </c>
      <c r="D14" s="43">
        <v>85.45868729251946</v>
      </c>
      <c r="E14" s="36">
        <v>85.23440870834017</v>
      </c>
      <c r="F14" s="43">
        <v>85.8103488472723</v>
      </c>
      <c r="G14" s="36">
        <v>85.95845182516341</v>
      </c>
      <c r="H14" s="43">
        <v>85.90530272713156</v>
      </c>
      <c r="I14" s="36">
        <v>85.98592664824136</v>
      </c>
      <c r="J14" s="43">
        <v>85.04166310034337</v>
      </c>
      <c r="K14" s="36">
        <v>84.45936353023062</v>
      </c>
      <c r="L14" s="43">
        <v>82.44132103228702</v>
      </c>
      <c r="M14" s="36">
        <v>81.99516574704317</v>
      </c>
      <c r="N14" s="16"/>
      <c r="O14" s="16"/>
    </row>
    <row r="15" spans="2:15" ht="21">
      <c r="B15" s="239" t="s">
        <v>23</v>
      </c>
      <c r="C15" s="240"/>
      <c r="D15" s="240"/>
      <c r="E15" s="240"/>
      <c r="F15" s="240"/>
      <c r="G15" s="240"/>
      <c r="H15" s="32"/>
      <c r="I15" s="32"/>
      <c r="J15" s="32"/>
      <c r="K15" s="32"/>
      <c r="L15" s="32"/>
      <c r="M15" s="50"/>
      <c r="N15" s="16"/>
      <c r="O15" s="16"/>
    </row>
    <row r="16" spans="2:15" ht="43.5">
      <c r="B16" s="37" t="s">
        <v>24</v>
      </c>
      <c r="C16" s="36">
        <v>100</v>
      </c>
      <c r="D16" s="35">
        <v>100</v>
      </c>
      <c r="E16" s="36">
        <v>100</v>
      </c>
      <c r="F16" s="35">
        <v>100</v>
      </c>
      <c r="G16" s="36">
        <v>100</v>
      </c>
      <c r="H16" s="43">
        <v>100</v>
      </c>
      <c r="I16" s="36">
        <v>100</v>
      </c>
      <c r="J16" s="43">
        <v>100</v>
      </c>
      <c r="K16" s="36">
        <v>100</v>
      </c>
      <c r="L16" s="43">
        <v>100</v>
      </c>
      <c r="M16" s="36">
        <v>100</v>
      </c>
      <c r="N16" s="16"/>
      <c r="O16" s="16"/>
    </row>
    <row r="17" spans="2:15" ht="66">
      <c r="B17" s="37" t="s">
        <v>25</v>
      </c>
      <c r="C17" s="36">
        <v>70.10355013400915</v>
      </c>
      <c r="D17" s="35">
        <v>70.21321646508625</v>
      </c>
      <c r="E17" s="36">
        <v>70.01607465400875</v>
      </c>
      <c r="F17" s="35">
        <v>69.83416838200445</v>
      </c>
      <c r="G17" s="36">
        <v>69.78226747097226</v>
      </c>
      <c r="H17" s="43">
        <v>69.5677441153958</v>
      </c>
      <c r="I17" s="36">
        <v>69.39375841411423</v>
      </c>
      <c r="J17" s="43">
        <v>69.64004236003068</v>
      </c>
      <c r="K17" s="36">
        <v>69.54793238146539</v>
      </c>
      <c r="L17" s="43">
        <v>70</v>
      </c>
      <c r="M17" s="36">
        <v>70.16</v>
      </c>
      <c r="N17" s="16"/>
      <c r="O17" s="16"/>
    </row>
    <row r="18" spans="2:15" s="10" customFormat="1" ht="15">
      <c r="B18" s="16"/>
      <c r="C18" s="16"/>
      <c r="D18" s="16"/>
      <c r="E18" s="16"/>
      <c r="F18" s="16"/>
      <c r="G18" s="16"/>
      <c r="H18" s="241"/>
      <c r="I18" s="241"/>
      <c r="J18" s="241"/>
      <c r="K18" s="16"/>
      <c r="L18" s="16"/>
      <c r="M18" s="16"/>
      <c r="N18" s="16"/>
      <c r="O18" s="16"/>
    </row>
    <row r="19" spans="2:15" s="10" customFormat="1" ht="15">
      <c r="B19" s="16"/>
      <c r="C19" s="16"/>
      <c r="D19" s="16"/>
      <c r="E19" s="16"/>
      <c r="F19" s="16"/>
      <c r="G19" s="16"/>
      <c r="H19" s="16"/>
      <c r="I19" s="229" t="s">
        <v>321</v>
      </c>
      <c r="J19" s="229"/>
      <c r="K19" s="229"/>
      <c r="L19" s="229"/>
      <c r="M19" s="229"/>
      <c r="N19" s="30"/>
      <c r="O19" s="30"/>
    </row>
    <row r="20" spans="2:15" s="10" customFormat="1" ht="15">
      <c r="B20" s="16"/>
      <c r="C20" s="16"/>
      <c r="D20" s="16"/>
      <c r="E20" s="16"/>
      <c r="F20" s="16"/>
      <c r="G20" s="16"/>
      <c r="H20" s="16"/>
      <c r="I20" s="16"/>
      <c r="J20" s="16"/>
      <c r="K20" s="16"/>
      <c r="L20" s="16"/>
      <c r="M20" s="16"/>
      <c r="N20" s="16"/>
      <c r="O20" s="16"/>
    </row>
    <row r="21" spans="2:15" s="10" customFormat="1" ht="15">
      <c r="B21" s="16"/>
      <c r="C21" s="16"/>
      <c r="D21" s="16"/>
      <c r="E21" s="16"/>
      <c r="F21" s="16"/>
      <c r="G21" s="16"/>
      <c r="H21" s="16"/>
      <c r="I21" s="229" t="s">
        <v>64</v>
      </c>
      <c r="J21" s="229"/>
      <c r="K21" s="229"/>
      <c r="L21" s="16"/>
      <c r="M21" s="16"/>
      <c r="N21" s="16"/>
      <c r="O21" s="16"/>
    </row>
    <row r="22" s="10" customFormat="1" ht="15"/>
    <row r="23" s="10" customFormat="1" ht="15"/>
    <row r="24" s="10" customFormat="1" ht="15"/>
    <row r="25" s="10" customFormat="1" ht="15"/>
    <row r="26" s="10" customFormat="1" ht="15"/>
    <row r="27" s="10" customFormat="1" ht="15"/>
    <row r="28" s="10" customFormat="1" ht="15"/>
    <row r="29" s="10" customFormat="1" ht="15"/>
    <row r="30" s="10" customFormat="1" ht="15"/>
    <row r="31" s="10" customFormat="1" ht="15"/>
    <row r="32" s="10" customFormat="1" ht="15"/>
    <row r="33" s="10" customFormat="1" ht="15"/>
    <row r="34" s="10" customFormat="1" ht="15"/>
    <row r="35" s="10" customFormat="1" ht="15"/>
    <row r="36" s="10" customFormat="1" ht="15"/>
    <row r="37" s="10" customFormat="1" ht="15"/>
    <row r="38" s="10" customFormat="1" ht="15"/>
    <row r="39" s="10" customFormat="1" ht="15"/>
    <row r="40" s="10" customFormat="1" ht="15"/>
    <row r="41" s="10" customFormat="1" ht="15"/>
    <row r="42" s="10" customFormat="1" ht="15"/>
    <row r="43" s="10" customFormat="1" ht="15"/>
    <row r="44" s="10" customFormat="1" ht="15"/>
    <row r="45" s="10" customFormat="1" ht="15"/>
    <row r="46" s="10" customFormat="1" ht="15"/>
    <row r="47" s="10" customFormat="1" ht="15"/>
    <row r="48" s="10" customFormat="1" ht="15"/>
    <row r="49" s="10" customFormat="1" ht="15"/>
    <row r="50" s="10" customFormat="1" ht="15"/>
    <row r="51" s="10" customFormat="1" ht="15"/>
    <row r="52" s="10" customFormat="1" ht="15"/>
    <row r="53" s="10" customFormat="1" ht="15"/>
    <row r="54" s="10" customFormat="1" ht="15"/>
    <row r="55" s="10" customFormat="1" ht="15"/>
    <row r="56" s="10" customFormat="1" ht="15"/>
    <row r="57" s="10" customFormat="1" ht="15"/>
    <row r="58" s="10" customFormat="1" ht="15"/>
    <row r="59" s="10" customFormat="1" ht="15"/>
    <row r="60" s="10" customFormat="1" ht="15"/>
    <row r="61" s="10" customFormat="1" ht="15"/>
    <row r="62" s="10" customFormat="1" ht="15"/>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row r="536" s="10" customFormat="1" ht="15"/>
    <row r="537" s="10" customFormat="1" ht="15"/>
    <row r="538" s="10" customFormat="1" ht="15"/>
    <row r="539" s="10" customFormat="1" ht="15"/>
    <row r="540" s="10" customFormat="1" ht="15"/>
    <row r="541" s="10" customFormat="1" ht="15"/>
    <row r="542" s="10" customFormat="1" ht="15"/>
    <row r="543" s="10" customFormat="1" ht="15"/>
    <row r="544" s="10" customFormat="1" ht="15"/>
    <row r="545" s="10" customFormat="1" ht="15"/>
    <row r="546" s="10" customFormat="1" ht="15"/>
    <row r="547" s="10" customFormat="1" ht="15"/>
    <row r="548" s="10" customFormat="1" ht="15"/>
    <row r="549" s="10" customFormat="1" ht="15"/>
    <row r="550" s="10" customFormat="1" ht="15"/>
    <row r="551" s="10" customFormat="1" ht="15"/>
    <row r="552" s="10" customFormat="1" ht="15"/>
    <row r="553" s="10" customFormat="1" ht="15"/>
    <row r="554" s="10" customFormat="1" ht="15"/>
    <row r="555" s="10" customFormat="1" ht="15"/>
    <row r="556" s="10" customFormat="1" ht="15"/>
  </sheetData>
  <sheetProtection/>
  <mergeCells count="8">
    <mergeCell ref="B1:E2"/>
    <mergeCell ref="I21:K21"/>
    <mergeCell ref="B6:M6"/>
    <mergeCell ref="B9:G9"/>
    <mergeCell ref="B12:G12"/>
    <mergeCell ref="B15:G15"/>
    <mergeCell ref="H18:J18"/>
    <mergeCell ref="I19:M19"/>
  </mergeCells>
  <hyperlinks>
    <hyperlink ref="I19" location="'1. Передача и распределение ээ'!A1" display="Вернуться в меню &quot;Переда и распределение электроэнергии"/>
    <hyperlink ref="I21:K21" location="Содержание!A1" display="Вернуться к содержанию"/>
  </hyperlinks>
  <printOptions/>
  <pageMargins left="0.7" right="0.7" top="0.75" bottom="0.75" header="0.3" footer="0.3"/>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B1:Q21"/>
  <sheetViews>
    <sheetView zoomScalePageLayoutView="0" workbookViewId="0" topLeftCell="A1">
      <selection activeCell="E35" sqref="E35"/>
    </sheetView>
  </sheetViews>
  <sheetFormatPr defaultColWidth="9.140625" defaultRowHeight="15"/>
  <cols>
    <col min="1" max="16384" width="9.140625" style="10" customWidth="1"/>
  </cols>
  <sheetData>
    <row r="1" spans="7:17" ht="15">
      <c r="G1" s="220" t="s">
        <v>3</v>
      </c>
      <c r="H1" s="220"/>
      <c r="I1" s="220"/>
      <c r="J1" s="220"/>
      <c r="K1" s="220"/>
      <c r="L1" s="220"/>
      <c r="M1" s="220"/>
      <c r="N1" s="220"/>
      <c r="O1" s="220"/>
      <c r="P1" s="220"/>
      <c r="Q1" s="220"/>
    </row>
    <row r="2" spans="7:17" ht="25.5" customHeight="1">
      <c r="G2" s="220"/>
      <c r="H2" s="220"/>
      <c r="I2" s="220"/>
      <c r="J2" s="220"/>
      <c r="K2" s="220"/>
      <c r="L2" s="220"/>
      <c r="M2" s="220"/>
      <c r="N2" s="220"/>
      <c r="O2" s="220"/>
      <c r="P2" s="220"/>
      <c r="Q2" s="220"/>
    </row>
    <row r="6" spans="3:13" ht="20.25" customHeight="1">
      <c r="C6" s="56"/>
      <c r="D6" s="56"/>
      <c r="E6" s="56"/>
      <c r="F6" s="56"/>
      <c r="G6" s="56"/>
      <c r="H6" s="56"/>
      <c r="I6" s="56"/>
      <c r="J6" s="56"/>
      <c r="K6" s="56"/>
      <c r="L6" s="56"/>
      <c r="M6" s="56"/>
    </row>
    <row r="7" spans="2:14" ht="20.25" customHeight="1">
      <c r="B7" s="55"/>
      <c r="C7" s="57" t="s">
        <v>66</v>
      </c>
      <c r="D7" s="242" t="s">
        <v>230</v>
      </c>
      <c r="E7" s="242"/>
      <c r="F7" s="242"/>
      <c r="G7" s="242"/>
      <c r="H7" s="242"/>
      <c r="I7" s="242"/>
      <c r="J7" s="242"/>
      <c r="K7" s="242"/>
      <c r="L7" s="242"/>
      <c r="M7" s="242"/>
      <c r="N7" s="2"/>
    </row>
    <row r="8" spans="2:15" ht="20.25" customHeight="1">
      <c r="B8" s="2"/>
      <c r="C8" s="2"/>
      <c r="D8" s="2"/>
      <c r="E8" s="2"/>
      <c r="F8" s="2"/>
      <c r="G8" s="2"/>
      <c r="H8" s="2"/>
      <c r="I8" s="2"/>
      <c r="J8" s="2"/>
      <c r="K8" s="2"/>
      <c r="L8" s="2"/>
      <c r="M8" s="2"/>
      <c r="N8" s="2"/>
      <c r="O8" s="2"/>
    </row>
    <row r="9" spans="2:15" ht="20.25" customHeight="1">
      <c r="B9" s="2"/>
      <c r="C9" s="2"/>
      <c r="D9" s="2"/>
      <c r="E9" s="54"/>
      <c r="F9" s="2"/>
      <c r="G9" s="2"/>
      <c r="H9" s="2"/>
      <c r="I9" s="2"/>
      <c r="J9" s="2"/>
      <c r="K9" s="2"/>
      <c r="L9" s="2"/>
      <c r="M9" s="2"/>
      <c r="N9" s="2"/>
      <c r="O9" s="2"/>
    </row>
    <row r="10" spans="2:15" ht="20.25" customHeight="1">
      <c r="B10" s="2"/>
      <c r="C10" s="2"/>
      <c r="D10" s="2"/>
      <c r="E10" s="2"/>
      <c r="F10" s="2"/>
      <c r="G10" s="2"/>
      <c r="H10" s="2"/>
      <c r="I10" s="2"/>
      <c r="J10" s="2"/>
      <c r="K10" s="2"/>
      <c r="L10" s="2"/>
      <c r="M10" s="2"/>
      <c r="N10" s="2"/>
      <c r="O10" s="2"/>
    </row>
    <row r="11" spans="2:15" ht="20.25" customHeight="1">
      <c r="B11" s="2"/>
      <c r="C11" s="2"/>
      <c r="D11" s="2"/>
      <c r="E11" s="54"/>
      <c r="F11" s="2"/>
      <c r="G11" s="2"/>
      <c r="H11" s="2"/>
      <c r="I11" s="2"/>
      <c r="J11" s="2"/>
      <c r="K11" s="2"/>
      <c r="L11" s="2"/>
      <c r="M11" s="2"/>
      <c r="N11" s="2"/>
      <c r="O11" s="2"/>
    </row>
    <row r="12" spans="2:15" ht="20.25" customHeight="1">
      <c r="B12" s="2"/>
      <c r="C12" s="2"/>
      <c r="D12" s="2"/>
      <c r="E12" s="2"/>
      <c r="F12" s="2"/>
      <c r="G12" s="2"/>
      <c r="H12" s="2"/>
      <c r="I12" s="2"/>
      <c r="J12" s="2"/>
      <c r="K12" s="2"/>
      <c r="L12" s="2"/>
      <c r="M12" s="2"/>
      <c r="N12" s="2"/>
      <c r="O12" s="2"/>
    </row>
    <row r="13" spans="2:15" ht="20.25" customHeight="1">
      <c r="B13" s="2"/>
      <c r="C13" s="2"/>
      <c r="D13" s="2"/>
      <c r="E13" s="2"/>
      <c r="F13" s="2"/>
      <c r="G13" s="2"/>
      <c r="H13" s="2"/>
      <c r="I13" s="2"/>
      <c r="J13" s="2"/>
      <c r="K13" s="2"/>
      <c r="L13" s="2"/>
      <c r="M13" s="2"/>
      <c r="N13" s="2"/>
      <c r="O13" s="2"/>
    </row>
    <row r="14" spans="2:15" ht="20.25" customHeight="1">
      <c r="B14" s="2"/>
      <c r="C14" s="2"/>
      <c r="D14" s="2"/>
      <c r="E14" s="2"/>
      <c r="F14" s="2"/>
      <c r="G14" s="2"/>
      <c r="H14" s="2"/>
      <c r="I14" s="2"/>
      <c r="J14" s="2"/>
      <c r="K14" s="2"/>
      <c r="L14" s="2"/>
      <c r="M14" s="2"/>
      <c r="N14" s="2"/>
      <c r="O14" s="2"/>
    </row>
    <row r="15" spans="2:15" ht="20.25" customHeight="1">
      <c r="B15" s="2"/>
      <c r="C15" s="2"/>
      <c r="D15" s="2"/>
      <c r="E15" s="2"/>
      <c r="F15" s="2"/>
      <c r="G15" s="2"/>
      <c r="H15" s="2"/>
      <c r="I15" s="2"/>
      <c r="J15" s="2"/>
      <c r="K15" s="2"/>
      <c r="L15" s="2"/>
      <c r="M15" s="2"/>
      <c r="N15" s="2"/>
      <c r="O15" s="2"/>
    </row>
    <row r="16" spans="2:15" ht="20.25" customHeight="1">
      <c r="B16" s="2"/>
      <c r="C16" s="2"/>
      <c r="D16" s="2"/>
      <c r="E16" s="2"/>
      <c r="F16" s="2"/>
      <c r="G16" s="2"/>
      <c r="H16" s="2"/>
      <c r="I16" s="2"/>
      <c r="J16" s="2"/>
      <c r="K16" s="2"/>
      <c r="L16" s="2"/>
      <c r="M16" s="2"/>
      <c r="N16" s="2"/>
      <c r="O16" s="2"/>
    </row>
    <row r="17" spans="2:15" ht="20.25" customHeight="1">
      <c r="B17" s="2"/>
      <c r="C17" s="2"/>
      <c r="D17" s="2"/>
      <c r="E17" s="2"/>
      <c r="F17" s="2"/>
      <c r="G17" s="2"/>
      <c r="H17" s="2"/>
      <c r="I17" s="2"/>
      <c r="J17" s="2"/>
      <c r="K17" s="2"/>
      <c r="L17" s="2"/>
      <c r="M17" s="2"/>
      <c r="N17" s="2"/>
      <c r="O17" s="2"/>
    </row>
    <row r="18" spans="2:15" ht="20.25" customHeight="1">
      <c r="B18" s="2"/>
      <c r="C18" s="2"/>
      <c r="D18" s="2"/>
      <c r="E18" s="2"/>
      <c r="F18" s="2"/>
      <c r="G18" s="2"/>
      <c r="H18" s="2"/>
      <c r="I18" s="2"/>
      <c r="J18" s="2"/>
      <c r="K18" s="2"/>
      <c r="L18" s="2"/>
      <c r="M18" s="2"/>
      <c r="N18" s="2"/>
      <c r="O18" s="2"/>
    </row>
    <row r="19" spans="2:15" ht="20.25" customHeight="1">
      <c r="B19" s="2"/>
      <c r="C19" s="2"/>
      <c r="D19" s="2"/>
      <c r="E19" s="2"/>
      <c r="F19" s="2"/>
      <c r="G19" s="2"/>
      <c r="H19" s="2"/>
      <c r="I19" s="2"/>
      <c r="J19" s="2"/>
      <c r="K19" s="2"/>
      <c r="L19" s="2"/>
      <c r="M19" s="2"/>
      <c r="N19" s="2"/>
      <c r="O19" s="2"/>
    </row>
    <row r="20" spans="2:15" ht="20.25" customHeight="1">
      <c r="B20" s="2"/>
      <c r="C20" s="2"/>
      <c r="D20" s="2"/>
      <c r="E20" s="2"/>
      <c r="F20" s="2"/>
      <c r="G20" s="2"/>
      <c r="H20" s="2"/>
      <c r="I20" s="2"/>
      <c r="J20" s="2"/>
      <c r="K20" s="2"/>
      <c r="L20" s="2"/>
      <c r="M20" s="2"/>
      <c r="N20" s="2"/>
      <c r="O20" s="2"/>
    </row>
    <row r="21" spans="2:15" ht="18.75">
      <c r="B21" s="2"/>
      <c r="C21" s="2"/>
      <c r="D21" s="2"/>
      <c r="E21" s="2"/>
      <c r="F21" s="2"/>
      <c r="G21" s="2"/>
      <c r="H21" s="2"/>
      <c r="I21" s="2"/>
      <c r="J21" s="2"/>
      <c r="K21" s="2"/>
      <c r="L21" s="30" t="s">
        <v>64</v>
      </c>
      <c r="M21" s="30"/>
      <c r="N21" s="30"/>
      <c r="O21" s="30"/>
    </row>
  </sheetData>
  <sheetProtection/>
  <mergeCells count="2">
    <mergeCell ref="D7:M7"/>
    <mergeCell ref="G1:Q2"/>
  </mergeCells>
  <hyperlinks>
    <hyperlink ref="D7:K7" location="'2.1.'!A1" display="Показатели технологического присоединения ПАО «МОЭСК»"/>
    <hyperlink ref="L21:N21" location="Содержание!A1" display="Вернуться к содержанию"/>
  </hyperlinks>
  <printOptions/>
  <pageMargins left="0.7" right="0.7" top="0.75" bottom="0.75" header="0.3" footer="0.3"/>
  <pageSetup orientation="portrait" paperSize="3"/>
  <drawing r:id="rId1"/>
</worksheet>
</file>

<file path=xl/worksheets/sheet9.xml><?xml version="1.0" encoding="utf-8"?>
<worksheet xmlns="http://schemas.openxmlformats.org/spreadsheetml/2006/main" xmlns:r="http://schemas.openxmlformats.org/officeDocument/2006/relationships">
  <dimension ref="A1:DJ62"/>
  <sheetViews>
    <sheetView zoomScalePageLayoutView="0" workbookViewId="0" topLeftCell="A1">
      <selection activeCell="J62" sqref="J62:L62"/>
    </sheetView>
  </sheetViews>
  <sheetFormatPr defaultColWidth="8.8515625" defaultRowHeight="15"/>
  <cols>
    <col min="1" max="1" width="9.140625" style="10" customWidth="1"/>
    <col min="2" max="2" width="46.8515625" style="0" bestFit="1" customWidth="1"/>
    <col min="3" max="13" width="11.28125" style="0" customWidth="1"/>
    <col min="14" max="14" width="11.28125" style="10" customWidth="1"/>
    <col min="15" max="114" width="9.140625" style="10" customWidth="1"/>
  </cols>
  <sheetData>
    <row r="1" spans="2:9" s="10" customFormat="1" ht="15" customHeight="1">
      <c r="B1" s="233" t="s">
        <v>442</v>
      </c>
      <c r="C1" s="233"/>
      <c r="D1" s="233"/>
      <c r="E1" s="233"/>
      <c r="F1" s="233"/>
      <c r="G1" s="233"/>
      <c r="H1" s="233"/>
      <c r="I1" s="233"/>
    </row>
    <row r="2" spans="2:9" s="10" customFormat="1" ht="25.5" customHeight="1">
      <c r="B2" s="233"/>
      <c r="C2" s="233"/>
      <c r="D2" s="233"/>
      <c r="E2" s="233"/>
      <c r="F2" s="233"/>
      <c r="G2" s="233"/>
      <c r="H2" s="233"/>
      <c r="I2" s="233"/>
    </row>
    <row r="3" spans="2:9" s="10" customFormat="1" ht="15" customHeight="1">
      <c r="B3" s="53"/>
      <c r="C3" s="53"/>
      <c r="D3" s="53"/>
      <c r="E3" s="53"/>
      <c r="F3" s="53"/>
      <c r="G3" s="53"/>
      <c r="H3" s="53"/>
      <c r="I3" s="53"/>
    </row>
    <row r="4" s="10" customFormat="1" ht="15"/>
    <row r="5" s="10" customFormat="1" ht="15"/>
    <row r="6" spans="1:114" s="58" customFormat="1" ht="15" customHeight="1">
      <c r="A6" s="11"/>
      <c r="B6" s="230" t="s">
        <v>67</v>
      </c>
      <c r="C6" s="230"/>
      <c r="D6" s="230"/>
      <c r="E6" s="230"/>
      <c r="F6" s="230"/>
      <c r="G6" s="230"/>
      <c r="H6" s="230"/>
      <c r="I6" s="230"/>
      <c r="J6" s="230"/>
      <c r="K6" s="230"/>
      <c r="L6" s="230"/>
      <c r="M6" s="230"/>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row>
    <row r="7" s="11" customFormat="1" ht="21"/>
    <row r="8" spans="1:114" s="58" customFormat="1" ht="21">
      <c r="A8" s="11"/>
      <c r="B8" s="31"/>
      <c r="C8" s="33">
        <v>2014</v>
      </c>
      <c r="D8" s="33" t="s">
        <v>68</v>
      </c>
      <c r="E8" s="33">
        <v>2015</v>
      </c>
      <c r="F8" s="33" t="s">
        <v>69</v>
      </c>
      <c r="G8" s="33">
        <v>2016</v>
      </c>
      <c r="H8" s="33" t="s">
        <v>362</v>
      </c>
      <c r="I8" s="33">
        <v>2017</v>
      </c>
      <c r="J8" s="33" t="s">
        <v>380</v>
      </c>
      <c r="K8" s="33">
        <v>2018</v>
      </c>
      <c r="L8" s="33" t="s">
        <v>381</v>
      </c>
      <c r="M8" s="33">
        <v>2019</v>
      </c>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row>
    <row r="9" spans="1:114" s="58" customFormat="1" ht="21">
      <c r="A9" s="11"/>
      <c r="B9" s="245" t="s">
        <v>70</v>
      </c>
      <c r="C9" s="246"/>
      <c r="D9" s="246"/>
      <c r="E9" s="246"/>
      <c r="F9" s="246"/>
      <c r="G9" s="246"/>
      <c r="H9" s="60"/>
      <c r="I9" s="60"/>
      <c r="J9" s="60"/>
      <c r="K9" s="60"/>
      <c r="L9" s="60"/>
      <c r="M9" s="6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row>
    <row r="10" spans="1:114" s="58" customFormat="1" ht="21.75">
      <c r="A10" s="11"/>
      <c r="B10" s="37" t="s">
        <v>71</v>
      </c>
      <c r="C10" s="36">
        <f aca="true" t="shared" si="0" ref="C10:M15">C28+C46</f>
        <v>94338</v>
      </c>
      <c r="D10" s="43">
        <f t="shared" si="0"/>
        <v>51540</v>
      </c>
      <c r="E10" s="36">
        <f t="shared" si="0"/>
        <v>102031</v>
      </c>
      <c r="F10" s="43">
        <f t="shared" si="0"/>
        <v>49550</v>
      </c>
      <c r="G10" s="36">
        <f t="shared" si="0"/>
        <v>102137</v>
      </c>
      <c r="H10" s="43">
        <f t="shared" si="0"/>
        <v>46669</v>
      </c>
      <c r="I10" s="36">
        <f t="shared" si="0"/>
        <v>97904</v>
      </c>
      <c r="J10" s="43">
        <f t="shared" si="0"/>
        <v>45887</v>
      </c>
      <c r="K10" s="36">
        <f t="shared" si="0"/>
        <v>101085</v>
      </c>
      <c r="L10" s="43">
        <f t="shared" si="0"/>
        <v>38624</v>
      </c>
      <c r="M10" s="36">
        <f t="shared" si="0"/>
        <v>79426</v>
      </c>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row>
    <row r="11" spans="1:114" s="58" customFormat="1" ht="21.75">
      <c r="A11" s="11"/>
      <c r="B11" s="37" t="s">
        <v>72</v>
      </c>
      <c r="C11" s="36">
        <f t="shared" si="0"/>
        <v>8298.784734000004</v>
      </c>
      <c r="D11" s="43">
        <f t="shared" si="0"/>
        <v>4539.504852</v>
      </c>
      <c r="E11" s="36">
        <f t="shared" si="0"/>
        <v>8801.00175000001</v>
      </c>
      <c r="F11" s="43">
        <f t="shared" si="0"/>
        <v>3791.3309059999974</v>
      </c>
      <c r="G11" s="36">
        <f t="shared" si="0"/>
        <v>8165.827730999987</v>
      </c>
      <c r="H11" s="43">
        <f t="shared" si="0"/>
        <v>3181.833319999998</v>
      </c>
      <c r="I11" s="36">
        <f t="shared" si="0"/>
        <v>7162.984766000001</v>
      </c>
      <c r="J11" s="43">
        <f t="shared" si="0"/>
        <v>3296.7889049999994</v>
      </c>
      <c r="K11" s="36">
        <f t="shared" si="0"/>
        <v>7405.550597999998</v>
      </c>
      <c r="L11" s="43">
        <f t="shared" si="0"/>
        <v>3395.5345939999997</v>
      </c>
      <c r="M11" s="36">
        <f t="shared" si="0"/>
        <v>6635.260046000003</v>
      </c>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row>
    <row r="12" spans="1:114" s="58" customFormat="1" ht="21.75">
      <c r="A12" s="11"/>
      <c r="B12" s="37" t="s">
        <v>73</v>
      </c>
      <c r="C12" s="36">
        <f t="shared" si="0"/>
        <v>68159</v>
      </c>
      <c r="D12" s="43">
        <f t="shared" si="0"/>
        <v>33653</v>
      </c>
      <c r="E12" s="36">
        <f t="shared" si="0"/>
        <v>68695</v>
      </c>
      <c r="F12" s="43">
        <f t="shared" si="0"/>
        <v>31856</v>
      </c>
      <c r="G12" s="36">
        <f t="shared" si="0"/>
        <v>66260</v>
      </c>
      <c r="H12" s="43">
        <f t="shared" si="0"/>
        <v>28810</v>
      </c>
      <c r="I12" s="36">
        <f t="shared" si="0"/>
        <v>63310</v>
      </c>
      <c r="J12" s="43">
        <f t="shared" si="0"/>
        <v>28519</v>
      </c>
      <c r="K12" s="36">
        <f t="shared" si="0"/>
        <v>64908</v>
      </c>
      <c r="L12" s="43">
        <f t="shared" si="0"/>
        <v>25916</v>
      </c>
      <c r="M12" s="36">
        <f t="shared" si="0"/>
        <v>59082</v>
      </c>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row>
    <row r="13" spans="1:114" s="58" customFormat="1" ht="21.75">
      <c r="A13" s="11"/>
      <c r="B13" s="37" t="s">
        <v>74</v>
      </c>
      <c r="C13" s="36">
        <f t="shared" si="0"/>
        <v>3982.243114000002</v>
      </c>
      <c r="D13" s="43">
        <f t="shared" si="0"/>
        <v>1506.3643800000002</v>
      </c>
      <c r="E13" s="36">
        <f t="shared" si="0"/>
        <v>2903.261503000005</v>
      </c>
      <c r="F13" s="43">
        <f t="shared" si="0"/>
        <v>1019.3900000000001</v>
      </c>
      <c r="G13" s="36">
        <f t="shared" si="0"/>
        <v>2606.5871509999997</v>
      </c>
      <c r="H13" s="43">
        <f t="shared" si="0"/>
        <v>1179.068173</v>
      </c>
      <c r="I13" s="36">
        <f t="shared" si="0"/>
        <v>2420.1992839999966</v>
      </c>
      <c r="J13" s="43">
        <f t="shared" si="0"/>
        <v>1142.3552860000004</v>
      </c>
      <c r="K13" s="36">
        <f t="shared" si="0"/>
        <v>2613.2745369999975</v>
      </c>
      <c r="L13" s="43">
        <f t="shared" si="0"/>
        <v>998.5986579999999</v>
      </c>
      <c r="M13" s="36">
        <f t="shared" si="0"/>
        <v>2272.823333000001</v>
      </c>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row>
    <row r="14" spans="1:114" s="58" customFormat="1" ht="21.75">
      <c r="A14" s="11"/>
      <c r="B14" s="37" t="s">
        <v>75</v>
      </c>
      <c r="C14" s="36">
        <f t="shared" si="0"/>
        <v>57845</v>
      </c>
      <c r="D14" s="43">
        <f t="shared" si="0"/>
        <v>24619</v>
      </c>
      <c r="E14" s="36">
        <f t="shared" si="0"/>
        <v>77355</v>
      </c>
      <c r="F14" s="43">
        <f t="shared" si="0"/>
        <v>36341</v>
      </c>
      <c r="G14" s="36">
        <f t="shared" si="0"/>
        <v>70518</v>
      </c>
      <c r="H14" s="43">
        <f t="shared" si="0"/>
        <v>30410</v>
      </c>
      <c r="I14" s="36">
        <f t="shared" si="0"/>
        <v>71992</v>
      </c>
      <c r="J14" s="43">
        <f t="shared" si="0"/>
        <v>29374</v>
      </c>
      <c r="K14" s="36">
        <f t="shared" si="0"/>
        <v>70744</v>
      </c>
      <c r="L14" s="43">
        <f t="shared" si="0"/>
        <v>22173</v>
      </c>
      <c r="M14" s="36">
        <f t="shared" si="0"/>
        <v>53532</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row>
    <row r="15" spans="1:114" s="58" customFormat="1" ht="21.75">
      <c r="A15" s="11"/>
      <c r="B15" s="37" t="s">
        <v>76</v>
      </c>
      <c r="C15" s="36">
        <f t="shared" si="0"/>
        <v>2645.602013999999</v>
      </c>
      <c r="D15" s="43">
        <f t="shared" si="0"/>
        <v>845.14751</v>
      </c>
      <c r="E15" s="36">
        <f t="shared" si="0"/>
        <v>3106.714487999999</v>
      </c>
      <c r="F15" s="43">
        <f t="shared" si="0"/>
        <v>1037.23</v>
      </c>
      <c r="G15" s="36">
        <f t="shared" si="0"/>
        <v>2381.983250000003</v>
      </c>
      <c r="H15" s="43">
        <f t="shared" si="0"/>
        <v>1639.795325999999</v>
      </c>
      <c r="I15" s="36">
        <f t="shared" si="0"/>
        <v>3069.542926999995</v>
      </c>
      <c r="J15" s="43">
        <f t="shared" si="0"/>
        <v>906.5254090000001</v>
      </c>
      <c r="K15" s="36">
        <f t="shared" si="0"/>
        <v>2577.6680905999992</v>
      </c>
      <c r="L15" s="43">
        <f t="shared" si="0"/>
        <v>801.4811699999999</v>
      </c>
      <c r="M15" s="36">
        <f t="shared" si="0"/>
        <v>2108.792464</v>
      </c>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row>
    <row r="16" spans="1:114" s="58" customFormat="1" ht="21">
      <c r="A16" s="11"/>
      <c r="B16" s="243" t="s">
        <v>77</v>
      </c>
      <c r="C16" s="244"/>
      <c r="D16" s="244"/>
      <c r="E16" s="244"/>
      <c r="F16" s="244"/>
      <c r="G16" s="244"/>
      <c r="H16" s="62"/>
      <c r="I16" s="62"/>
      <c r="J16" s="62"/>
      <c r="K16" s="62"/>
      <c r="L16" s="62"/>
      <c r="M16" s="63"/>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row>
    <row r="17" spans="1:114" s="58" customFormat="1" ht="21.75">
      <c r="A17" s="11"/>
      <c r="B17" s="37" t="s">
        <v>78</v>
      </c>
      <c r="C17" s="36">
        <f aca="true" t="shared" si="1" ref="C17:M21">C35+C53</f>
        <v>11.25881</v>
      </c>
      <c r="D17" s="43">
        <f t="shared" si="1"/>
        <v>1.215</v>
      </c>
      <c r="E17" s="36">
        <f t="shared" si="1"/>
        <v>5.023</v>
      </c>
      <c r="F17" s="43">
        <f t="shared" si="1"/>
        <v>2.335</v>
      </c>
      <c r="G17" s="36">
        <f t="shared" si="1"/>
        <v>0.5800000000000001</v>
      </c>
      <c r="H17" s="43">
        <f t="shared" si="1"/>
        <v>0.135</v>
      </c>
      <c r="I17" s="36">
        <f t="shared" si="1"/>
        <v>18.366999999999997</v>
      </c>
      <c r="J17" s="43">
        <f t="shared" si="1"/>
        <v>4.374860000000001</v>
      </c>
      <c r="K17" s="36">
        <f t="shared" si="1"/>
        <v>41.995270000000005</v>
      </c>
      <c r="L17" s="43">
        <f t="shared" si="1"/>
        <v>7.54155</v>
      </c>
      <c r="M17" s="36">
        <f t="shared" si="1"/>
        <v>29.636200000000002</v>
      </c>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row>
    <row r="18" spans="1:114" s="58" customFormat="1" ht="21.75">
      <c r="A18" s="11"/>
      <c r="B18" s="37" t="s">
        <v>79</v>
      </c>
      <c r="C18" s="36">
        <f t="shared" si="1"/>
        <v>2.07</v>
      </c>
      <c r="D18" s="43">
        <f t="shared" si="1"/>
        <v>0.3814</v>
      </c>
      <c r="E18" s="36">
        <f t="shared" si="1"/>
        <v>1.23</v>
      </c>
      <c r="F18" s="43">
        <f t="shared" si="1"/>
        <v>0.75</v>
      </c>
      <c r="G18" s="36">
        <f t="shared" si="1"/>
        <v>2.7702</v>
      </c>
      <c r="H18" s="43">
        <f t="shared" si="1"/>
        <v>3.32121</v>
      </c>
      <c r="I18" s="36">
        <f t="shared" si="1"/>
        <v>10.43669</v>
      </c>
      <c r="J18" s="43">
        <f t="shared" si="1"/>
        <v>2.27629</v>
      </c>
      <c r="K18" s="36">
        <f t="shared" si="1"/>
        <v>4.6671000000000005</v>
      </c>
      <c r="L18" s="43">
        <f t="shared" si="1"/>
        <v>1.9773399999999999</v>
      </c>
      <c r="M18" s="36">
        <f t="shared" si="1"/>
        <v>11.239139999999999</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row>
    <row r="19" spans="1:114" s="58" customFormat="1" ht="43.5">
      <c r="A19" s="11"/>
      <c r="B19" s="37" t="s">
        <v>80</v>
      </c>
      <c r="C19" s="36">
        <f t="shared" si="1"/>
        <v>115.83898</v>
      </c>
      <c r="D19" s="43">
        <f t="shared" si="1"/>
        <v>32.64537</v>
      </c>
      <c r="E19" s="36">
        <f t="shared" si="1"/>
        <v>92.143</v>
      </c>
      <c r="F19" s="43">
        <f t="shared" si="1"/>
        <v>74.49499</v>
      </c>
      <c r="G19" s="36">
        <f t="shared" si="1"/>
        <v>155.197</v>
      </c>
      <c r="H19" s="43">
        <f t="shared" si="1"/>
        <v>56.66254099999999</v>
      </c>
      <c r="I19" s="36">
        <f t="shared" si="1"/>
        <v>201.27947999999998</v>
      </c>
      <c r="J19" s="43">
        <f t="shared" si="1"/>
        <v>74.87</v>
      </c>
      <c r="K19" s="36">
        <f t="shared" si="1"/>
        <v>280.97376999999994</v>
      </c>
      <c r="L19" s="43">
        <f t="shared" si="1"/>
        <v>80.79008999999999</v>
      </c>
      <c r="M19" s="36">
        <f t="shared" si="1"/>
        <v>173.023944</v>
      </c>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row>
    <row r="20" spans="1:114" s="58" customFormat="1" ht="21.75">
      <c r="A20" s="11"/>
      <c r="B20" s="37" t="s">
        <v>81</v>
      </c>
      <c r="C20" s="36">
        <f t="shared" si="1"/>
        <v>655.8818299999991</v>
      </c>
      <c r="D20" s="43">
        <f t="shared" si="1"/>
        <v>276.4731999999999</v>
      </c>
      <c r="E20" s="36">
        <f t="shared" si="1"/>
        <v>849.7561000000002</v>
      </c>
      <c r="F20" s="43">
        <f t="shared" si="1"/>
        <v>385.02543</v>
      </c>
      <c r="G20" s="36">
        <f t="shared" si="1"/>
        <v>728.1180999999998</v>
      </c>
      <c r="H20" s="43">
        <f t="shared" si="1"/>
        <v>298.7263999999997</v>
      </c>
      <c r="I20" s="36">
        <f t="shared" si="1"/>
        <v>695.8003629999986</v>
      </c>
      <c r="J20" s="43">
        <f t="shared" si="1"/>
        <v>279.56</v>
      </c>
      <c r="K20" s="36">
        <f t="shared" si="1"/>
        <v>676.0663439999996</v>
      </c>
      <c r="L20" s="43">
        <f t="shared" si="1"/>
        <v>242.894</v>
      </c>
      <c r="M20" s="36">
        <f t="shared" si="1"/>
        <v>562.2792959999999</v>
      </c>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row>
    <row r="21" spans="1:114" s="58" customFormat="1" ht="21.75">
      <c r="A21" s="11"/>
      <c r="B21" s="37" t="s">
        <v>82</v>
      </c>
      <c r="C21" s="36">
        <f t="shared" si="1"/>
        <v>1860.552394</v>
      </c>
      <c r="D21" s="43">
        <f t="shared" si="1"/>
        <v>534.43154</v>
      </c>
      <c r="E21" s="36">
        <f t="shared" si="1"/>
        <v>2158.5623880000003</v>
      </c>
      <c r="F21" s="43">
        <f t="shared" si="1"/>
        <v>574.6215440000001</v>
      </c>
      <c r="G21" s="36">
        <f t="shared" si="1"/>
        <v>1495.31795</v>
      </c>
      <c r="H21" s="43">
        <f t="shared" si="1"/>
        <v>1280.950175</v>
      </c>
      <c r="I21" s="36">
        <f t="shared" si="1"/>
        <v>2143.6594000000005</v>
      </c>
      <c r="J21" s="43">
        <f t="shared" si="1"/>
        <v>545.443452</v>
      </c>
      <c r="K21" s="36">
        <f t="shared" si="1"/>
        <v>1573.9638599999998</v>
      </c>
      <c r="L21" s="43">
        <f t="shared" si="1"/>
        <v>468.27819</v>
      </c>
      <c r="M21" s="36">
        <f t="shared" si="1"/>
        <v>1332.6138839999999</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row>
    <row r="22" spans="2:13" s="11" customFormat="1" ht="21">
      <c r="B22" s="66"/>
      <c r="C22" s="66"/>
      <c r="D22" s="66"/>
      <c r="E22" s="66"/>
      <c r="F22" s="66"/>
      <c r="G22" s="66"/>
      <c r="H22" s="66"/>
      <c r="I22" s="66"/>
      <c r="J22" s="66"/>
      <c r="K22" s="66"/>
      <c r="L22" s="66"/>
      <c r="M22" s="66"/>
    </row>
    <row r="23" s="11" customFormat="1" ht="21"/>
    <row r="24" spans="1:114" s="58" customFormat="1" ht="15" customHeight="1">
      <c r="A24" s="11"/>
      <c r="B24" s="230" t="s">
        <v>84</v>
      </c>
      <c r="C24" s="230"/>
      <c r="D24" s="230"/>
      <c r="E24" s="230"/>
      <c r="F24" s="230"/>
      <c r="G24" s="230"/>
      <c r="H24" s="230"/>
      <c r="I24" s="230"/>
      <c r="J24" s="230"/>
      <c r="K24" s="230"/>
      <c r="L24" s="230"/>
      <c r="M24" s="230"/>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row>
    <row r="25" s="11" customFormat="1" ht="21"/>
    <row r="26" spans="1:114" s="58" customFormat="1" ht="21">
      <c r="A26" s="11"/>
      <c r="B26" s="31"/>
      <c r="C26" s="33">
        <v>2014</v>
      </c>
      <c r="D26" s="33" t="s">
        <v>68</v>
      </c>
      <c r="E26" s="33">
        <v>2015</v>
      </c>
      <c r="F26" s="33" t="s">
        <v>69</v>
      </c>
      <c r="G26" s="33">
        <v>2016</v>
      </c>
      <c r="H26" s="33" t="s">
        <v>362</v>
      </c>
      <c r="I26" s="33">
        <v>2017</v>
      </c>
      <c r="J26" s="33" t="s">
        <v>380</v>
      </c>
      <c r="K26" s="33">
        <v>2018</v>
      </c>
      <c r="L26" s="33" t="s">
        <v>381</v>
      </c>
      <c r="M26" s="33">
        <v>2019</v>
      </c>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row>
    <row r="27" spans="1:114" s="58" customFormat="1" ht="21">
      <c r="A27" s="11"/>
      <c r="B27" s="245" t="s">
        <v>70</v>
      </c>
      <c r="C27" s="246"/>
      <c r="D27" s="246"/>
      <c r="E27" s="246"/>
      <c r="F27" s="246"/>
      <c r="G27" s="246"/>
      <c r="H27" s="60"/>
      <c r="I27" s="60"/>
      <c r="J27" s="60"/>
      <c r="K27" s="60"/>
      <c r="L27" s="60"/>
      <c r="M27" s="6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row>
    <row r="28" spans="1:114" s="58" customFormat="1" ht="21.75">
      <c r="A28" s="11"/>
      <c r="B28" s="37" t="s">
        <v>71</v>
      </c>
      <c r="C28" s="64">
        <v>21236</v>
      </c>
      <c r="D28" s="35">
        <v>12258</v>
      </c>
      <c r="E28" s="36">
        <v>24382</v>
      </c>
      <c r="F28" s="43">
        <v>10501</v>
      </c>
      <c r="G28" s="36">
        <v>22003</v>
      </c>
      <c r="H28" s="43">
        <v>9660</v>
      </c>
      <c r="I28" s="36">
        <v>19131</v>
      </c>
      <c r="J28" s="43">
        <v>8883</v>
      </c>
      <c r="K28" s="36">
        <v>19172</v>
      </c>
      <c r="L28" s="43">
        <v>9283</v>
      </c>
      <c r="M28" s="36">
        <v>17793</v>
      </c>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row>
    <row r="29" spans="1:114" s="58" customFormat="1" ht="21.75">
      <c r="A29" s="11"/>
      <c r="B29" s="37" t="s">
        <v>72</v>
      </c>
      <c r="C29" s="64">
        <v>3103.305578000001</v>
      </c>
      <c r="D29" s="35">
        <v>1690.906547999999</v>
      </c>
      <c r="E29" s="36">
        <v>3585.470495</v>
      </c>
      <c r="F29" s="43">
        <v>1536.3178649999995</v>
      </c>
      <c r="G29" s="36">
        <v>3510.235982999999</v>
      </c>
      <c r="H29" s="43">
        <v>1498.0780180000002</v>
      </c>
      <c r="I29" s="36">
        <v>3148.423296</v>
      </c>
      <c r="J29" s="43">
        <v>1651.2514059999996</v>
      </c>
      <c r="K29" s="36">
        <v>3909.8724249999987</v>
      </c>
      <c r="L29" s="43">
        <v>1869.5152530000005</v>
      </c>
      <c r="M29" s="36">
        <v>3467.132168000002</v>
      </c>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row>
    <row r="30" spans="1:114" s="58" customFormat="1" ht="21.75">
      <c r="A30" s="11"/>
      <c r="B30" s="37" t="s">
        <v>73</v>
      </c>
      <c r="C30" s="64">
        <v>10881</v>
      </c>
      <c r="D30" s="35">
        <v>6132</v>
      </c>
      <c r="E30" s="36">
        <v>12638</v>
      </c>
      <c r="F30" s="43">
        <v>5704</v>
      </c>
      <c r="G30" s="36">
        <v>10559</v>
      </c>
      <c r="H30" s="43">
        <v>4636</v>
      </c>
      <c r="I30" s="36">
        <v>9915</v>
      </c>
      <c r="J30" s="43">
        <v>4563</v>
      </c>
      <c r="K30" s="36">
        <v>10272</v>
      </c>
      <c r="L30" s="43">
        <v>4749</v>
      </c>
      <c r="M30" s="36">
        <v>10762</v>
      </c>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row>
    <row r="31" spans="1:114" s="58" customFormat="1" ht="21.75">
      <c r="A31" s="11"/>
      <c r="B31" s="37" t="s">
        <v>74</v>
      </c>
      <c r="C31" s="64">
        <v>1835.4309560000002</v>
      </c>
      <c r="D31" s="35">
        <v>673.8700620000001</v>
      </c>
      <c r="E31" s="36">
        <v>1172.829861999999</v>
      </c>
      <c r="F31" s="43">
        <v>326.44</v>
      </c>
      <c r="G31" s="36">
        <v>737.8193009999986</v>
      </c>
      <c r="H31" s="43">
        <v>510.74913999999995</v>
      </c>
      <c r="I31" s="36">
        <v>1007.226672999999</v>
      </c>
      <c r="J31" s="43">
        <v>508.791616</v>
      </c>
      <c r="K31" s="36">
        <v>1104.185760999999</v>
      </c>
      <c r="L31" s="43">
        <v>451.990611</v>
      </c>
      <c r="M31" s="36">
        <v>1050.8028140000017</v>
      </c>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row>
    <row r="32" spans="1:114" s="58" customFormat="1" ht="21.75">
      <c r="A32" s="11"/>
      <c r="B32" s="37" t="s">
        <v>75</v>
      </c>
      <c r="C32" s="64">
        <v>7462</v>
      </c>
      <c r="D32" s="35">
        <v>3036</v>
      </c>
      <c r="E32" s="36">
        <v>10189</v>
      </c>
      <c r="F32" s="43">
        <v>5726</v>
      </c>
      <c r="G32" s="36">
        <v>9567</v>
      </c>
      <c r="H32" s="43">
        <v>3958</v>
      </c>
      <c r="I32" s="36">
        <v>8846</v>
      </c>
      <c r="J32" s="43">
        <v>4563</v>
      </c>
      <c r="K32" s="36">
        <v>10381</v>
      </c>
      <c r="L32" s="43">
        <v>3397</v>
      </c>
      <c r="M32" s="36">
        <v>8564</v>
      </c>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row>
    <row r="33" spans="1:114" s="58" customFormat="1" ht="21.75">
      <c r="A33" s="11"/>
      <c r="B33" s="37" t="s">
        <v>76</v>
      </c>
      <c r="C33" s="64">
        <v>1042.8746439999998</v>
      </c>
      <c r="D33" s="35">
        <v>250.10989000000006</v>
      </c>
      <c r="E33" s="36">
        <v>1518.1180679999995</v>
      </c>
      <c r="F33" s="43">
        <v>288.93</v>
      </c>
      <c r="G33" s="36">
        <v>680.9433399999995</v>
      </c>
      <c r="H33" s="43">
        <v>807.9868609999999</v>
      </c>
      <c r="I33" s="36">
        <v>1335.6846150000003</v>
      </c>
      <c r="J33" s="43">
        <v>281.050807</v>
      </c>
      <c r="K33" s="36">
        <v>1018.2465495999993</v>
      </c>
      <c r="L33" s="43">
        <v>278.73082</v>
      </c>
      <c r="M33" s="36">
        <v>813.0827029999999</v>
      </c>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row>
    <row r="34" spans="1:114" s="58" customFormat="1" ht="21">
      <c r="A34" s="11"/>
      <c r="B34" s="243" t="s">
        <v>77</v>
      </c>
      <c r="C34" s="244"/>
      <c r="D34" s="244"/>
      <c r="E34" s="244"/>
      <c r="F34" s="244"/>
      <c r="G34" s="244"/>
      <c r="H34" s="62"/>
      <c r="I34" s="62"/>
      <c r="J34" s="62"/>
      <c r="K34" s="62"/>
      <c r="L34" s="62"/>
      <c r="M34" s="63"/>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row>
    <row r="35" spans="1:114" s="58" customFormat="1" ht="21.75">
      <c r="A35" s="11"/>
      <c r="B35" s="37" t="s">
        <v>78</v>
      </c>
      <c r="C35" s="64">
        <v>0.06</v>
      </c>
      <c r="D35" s="35">
        <v>0</v>
      </c>
      <c r="E35" s="36">
        <v>0.593</v>
      </c>
      <c r="F35" s="43">
        <v>0.72</v>
      </c>
      <c r="G35" s="36">
        <v>0.02</v>
      </c>
      <c r="H35" s="43">
        <v>0.135</v>
      </c>
      <c r="I35" s="36">
        <v>1.473</v>
      </c>
      <c r="J35" s="43">
        <v>0.1256</v>
      </c>
      <c r="K35" s="36">
        <v>2.4364</v>
      </c>
      <c r="L35" s="43">
        <v>0.965</v>
      </c>
      <c r="M35" s="36">
        <v>3.885</v>
      </c>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row>
    <row r="36" spans="1:114" s="58" customFormat="1" ht="21.75">
      <c r="A36" s="11"/>
      <c r="B36" s="37" t="s">
        <v>79</v>
      </c>
      <c r="C36" s="64">
        <v>0</v>
      </c>
      <c r="D36" s="35">
        <v>0.12140000000000001</v>
      </c>
      <c r="E36" s="36">
        <v>0.32</v>
      </c>
      <c r="F36" s="43">
        <v>0</v>
      </c>
      <c r="G36" s="36">
        <v>0.2</v>
      </c>
      <c r="H36" s="43">
        <v>0.56652</v>
      </c>
      <c r="I36" s="36">
        <v>0.356</v>
      </c>
      <c r="J36" s="43">
        <v>0.11628999999999999</v>
      </c>
      <c r="K36" s="36">
        <v>0.4671</v>
      </c>
      <c r="L36" s="43">
        <v>0.00934</v>
      </c>
      <c r="M36" s="36">
        <v>1.51034</v>
      </c>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row>
    <row r="37" spans="1:114" s="58" customFormat="1" ht="43.5">
      <c r="A37" s="11"/>
      <c r="B37" s="37" t="s">
        <v>80</v>
      </c>
      <c r="C37" s="64">
        <v>81.33274</v>
      </c>
      <c r="D37" s="35">
        <v>19.468600000000002</v>
      </c>
      <c r="E37" s="36">
        <v>70.271</v>
      </c>
      <c r="F37" s="43">
        <v>60.822199999999995</v>
      </c>
      <c r="G37" s="36">
        <v>116.129</v>
      </c>
      <c r="H37" s="43">
        <v>38.25388099999999</v>
      </c>
      <c r="I37" s="36">
        <v>101.46906999999999</v>
      </c>
      <c r="J37" s="43">
        <v>39.67</v>
      </c>
      <c r="K37" s="36">
        <v>178.15376999999998</v>
      </c>
      <c r="L37" s="43">
        <v>38.76944</v>
      </c>
      <c r="M37" s="36">
        <v>99.739924</v>
      </c>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row>
    <row r="38" spans="1:114" s="58" customFormat="1" ht="21.75">
      <c r="A38" s="11"/>
      <c r="B38" s="37" t="s">
        <v>81</v>
      </c>
      <c r="C38" s="64">
        <v>34.857130000000005</v>
      </c>
      <c r="D38" s="65">
        <v>11.26631</v>
      </c>
      <c r="E38" s="36">
        <v>35.93188</v>
      </c>
      <c r="F38" s="43">
        <v>32.87543000000001</v>
      </c>
      <c r="G38" s="36">
        <v>39.37511999999988</v>
      </c>
      <c r="H38" s="43">
        <v>11.692959999999989</v>
      </c>
      <c r="I38" s="36">
        <v>31.452009999999923</v>
      </c>
      <c r="J38" s="43">
        <v>19.21</v>
      </c>
      <c r="K38" s="36">
        <v>45.272</v>
      </c>
      <c r="L38" s="43">
        <v>17.84</v>
      </c>
      <c r="M38" s="36">
        <v>42.02324800000001</v>
      </c>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row>
    <row r="39" spans="1:114" s="58" customFormat="1" ht="21.75">
      <c r="A39" s="11"/>
      <c r="B39" s="37" t="s">
        <v>82</v>
      </c>
      <c r="C39" s="64">
        <v>926.6247739999998</v>
      </c>
      <c r="D39" s="35">
        <v>219.25358</v>
      </c>
      <c r="E39" s="36">
        <v>1411.002188</v>
      </c>
      <c r="F39" s="43">
        <v>194.50933400000005</v>
      </c>
      <c r="G39" s="36">
        <v>525.21922</v>
      </c>
      <c r="H39" s="43">
        <v>757.3385000000001</v>
      </c>
      <c r="I39" s="36">
        <v>1200.9345400000002</v>
      </c>
      <c r="J39" s="43">
        <v>221.92810999999995</v>
      </c>
      <c r="K39" s="36">
        <v>791.91273</v>
      </c>
      <c r="L39" s="43">
        <v>221.14704</v>
      </c>
      <c r="M39" s="36">
        <v>665.924191</v>
      </c>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row>
    <row r="40" spans="3:13" s="11" customFormat="1" ht="21">
      <c r="C40" s="67"/>
      <c r="D40" s="67"/>
      <c r="E40" s="67"/>
      <c r="F40" s="67"/>
      <c r="G40" s="67"/>
      <c r="H40" s="67"/>
      <c r="I40" s="67"/>
      <c r="J40" s="67"/>
      <c r="K40" s="67"/>
      <c r="L40" s="67"/>
      <c r="M40" s="67"/>
    </row>
    <row r="41" spans="3:13" s="11" customFormat="1" ht="21">
      <c r="C41" s="68"/>
      <c r="G41" s="68"/>
      <c r="L41" s="68"/>
      <c r="M41" s="68"/>
    </row>
    <row r="42" spans="1:114" s="58" customFormat="1" ht="15" customHeight="1">
      <c r="A42" s="11"/>
      <c r="B42" s="230" t="s">
        <v>83</v>
      </c>
      <c r="C42" s="230"/>
      <c r="D42" s="230"/>
      <c r="E42" s="230"/>
      <c r="F42" s="230"/>
      <c r="G42" s="230"/>
      <c r="H42" s="230"/>
      <c r="I42" s="230"/>
      <c r="J42" s="230"/>
      <c r="K42" s="230"/>
      <c r="L42" s="230"/>
      <c r="M42" s="230"/>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row>
    <row r="43" s="11" customFormat="1" ht="21"/>
    <row r="44" spans="1:114" s="58" customFormat="1" ht="21">
      <c r="A44" s="11"/>
      <c r="B44" s="8"/>
      <c r="C44" s="33">
        <v>2014</v>
      </c>
      <c r="D44" s="33" t="s">
        <v>68</v>
      </c>
      <c r="E44" s="33">
        <v>2015</v>
      </c>
      <c r="F44" s="33" t="s">
        <v>69</v>
      </c>
      <c r="G44" s="33">
        <v>2016</v>
      </c>
      <c r="H44" s="33" t="s">
        <v>362</v>
      </c>
      <c r="I44" s="33">
        <v>2017</v>
      </c>
      <c r="J44" s="33" t="s">
        <v>380</v>
      </c>
      <c r="K44" s="33">
        <v>2018</v>
      </c>
      <c r="L44" s="33" t="s">
        <v>381</v>
      </c>
      <c r="M44" s="33">
        <v>2019</v>
      </c>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row>
    <row r="45" spans="1:114" s="58" customFormat="1" ht="21">
      <c r="A45" s="11"/>
      <c r="B45" s="245" t="s">
        <v>70</v>
      </c>
      <c r="C45" s="246"/>
      <c r="D45" s="246"/>
      <c r="E45" s="246"/>
      <c r="F45" s="246"/>
      <c r="G45" s="246"/>
      <c r="H45" s="60"/>
      <c r="I45" s="60"/>
      <c r="J45" s="60"/>
      <c r="K45" s="60"/>
      <c r="L45" s="60"/>
      <c r="M45" s="6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row>
    <row r="46" spans="1:114" s="58" customFormat="1" ht="21.75">
      <c r="A46" s="11"/>
      <c r="B46" s="37" t="s">
        <v>71</v>
      </c>
      <c r="C46" s="64">
        <v>73102</v>
      </c>
      <c r="D46" s="35">
        <v>39282</v>
      </c>
      <c r="E46" s="36">
        <v>77649</v>
      </c>
      <c r="F46" s="43">
        <v>39049</v>
      </c>
      <c r="G46" s="36">
        <v>80134</v>
      </c>
      <c r="H46" s="43">
        <v>37009</v>
      </c>
      <c r="I46" s="36">
        <v>78773</v>
      </c>
      <c r="J46" s="43">
        <v>37004</v>
      </c>
      <c r="K46" s="36">
        <v>81913</v>
      </c>
      <c r="L46" s="43">
        <v>29341</v>
      </c>
      <c r="M46" s="36">
        <v>61633</v>
      </c>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row>
    <row r="47" spans="1:114" s="58" customFormat="1" ht="21.75">
      <c r="A47" s="11"/>
      <c r="B47" s="37" t="s">
        <v>72</v>
      </c>
      <c r="C47" s="64">
        <v>5195.479156000003</v>
      </c>
      <c r="D47" s="35">
        <v>2848.598304000001</v>
      </c>
      <c r="E47" s="36">
        <v>5215.53125500001</v>
      </c>
      <c r="F47" s="43">
        <v>2255.013040999998</v>
      </c>
      <c r="G47" s="36">
        <v>4655.591747999988</v>
      </c>
      <c r="H47" s="43">
        <v>1683.755301999998</v>
      </c>
      <c r="I47" s="36">
        <v>4014.5614700000015</v>
      </c>
      <c r="J47" s="43">
        <v>1645.5374989999998</v>
      </c>
      <c r="K47" s="36">
        <v>3495.678173</v>
      </c>
      <c r="L47" s="43">
        <v>1526.0193409999995</v>
      </c>
      <c r="M47" s="36">
        <v>3168.1278780000016</v>
      </c>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row>
    <row r="48" spans="1:114" s="58" customFormat="1" ht="21.75">
      <c r="A48" s="11"/>
      <c r="B48" s="37" t="s">
        <v>73</v>
      </c>
      <c r="C48" s="64">
        <v>57278</v>
      </c>
      <c r="D48" s="35">
        <v>27521</v>
      </c>
      <c r="E48" s="36">
        <v>56057</v>
      </c>
      <c r="F48" s="43">
        <v>26152</v>
      </c>
      <c r="G48" s="36">
        <v>55701</v>
      </c>
      <c r="H48" s="43">
        <v>24174</v>
      </c>
      <c r="I48" s="36">
        <v>53395</v>
      </c>
      <c r="J48" s="43">
        <v>23956</v>
      </c>
      <c r="K48" s="36">
        <v>54636</v>
      </c>
      <c r="L48" s="43">
        <v>21167</v>
      </c>
      <c r="M48" s="36">
        <v>48320</v>
      </c>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row>
    <row r="49" spans="1:114" s="58" customFormat="1" ht="21.75">
      <c r="A49" s="11"/>
      <c r="B49" s="37" t="s">
        <v>74</v>
      </c>
      <c r="C49" s="64">
        <v>2146.812158000002</v>
      </c>
      <c r="D49" s="35">
        <v>832.4943180000001</v>
      </c>
      <c r="E49" s="36">
        <v>1730.4316410000063</v>
      </c>
      <c r="F49" s="43">
        <v>692.95</v>
      </c>
      <c r="G49" s="36">
        <v>1868.767850000001</v>
      </c>
      <c r="H49" s="43">
        <v>668.3190329999999</v>
      </c>
      <c r="I49" s="36">
        <v>1412.9726109999974</v>
      </c>
      <c r="J49" s="43">
        <v>633.5636700000003</v>
      </c>
      <c r="K49" s="36">
        <v>1509.0887759999985</v>
      </c>
      <c r="L49" s="43">
        <v>546.6080469999998</v>
      </c>
      <c r="M49" s="36">
        <v>1222.0205189999997</v>
      </c>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row>
    <row r="50" spans="1:114" s="58" customFormat="1" ht="21.75">
      <c r="A50" s="11"/>
      <c r="B50" s="37" t="s">
        <v>75</v>
      </c>
      <c r="C50" s="64">
        <v>50383</v>
      </c>
      <c r="D50" s="35">
        <v>21583</v>
      </c>
      <c r="E50" s="36">
        <v>67166</v>
      </c>
      <c r="F50" s="43">
        <v>30615</v>
      </c>
      <c r="G50" s="36">
        <v>60951</v>
      </c>
      <c r="H50" s="43">
        <v>26452</v>
      </c>
      <c r="I50" s="36">
        <v>63146</v>
      </c>
      <c r="J50" s="43">
        <v>24811</v>
      </c>
      <c r="K50" s="36">
        <v>60363</v>
      </c>
      <c r="L50" s="43">
        <v>18776</v>
      </c>
      <c r="M50" s="36">
        <v>44968</v>
      </c>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row>
    <row r="51" spans="1:114" s="58" customFormat="1" ht="21.75">
      <c r="A51" s="11"/>
      <c r="B51" s="37" t="s">
        <v>76</v>
      </c>
      <c r="C51" s="64">
        <v>1602.7273699999994</v>
      </c>
      <c r="D51" s="35">
        <v>595.03762</v>
      </c>
      <c r="E51" s="36">
        <v>1588.5964199999996</v>
      </c>
      <c r="F51" s="43">
        <v>748.3</v>
      </c>
      <c r="G51" s="36">
        <v>1701.0399100000036</v>
      </c>
      <c r="H51" s="43">
        <v>831.8084649999992</v>
      </c>
      <c r="I51" s="36">
        <v>1733.8583119999946</v>
      </c>
      <c r="J51" s="43">
        <v>625.4746020000001</v>
      </c>
      <c r="K51" s="36">
        <v>1559.4215410000002</v>
      </c>
      <c r="L51" s="43">
        <v>522.7503499999999</v>
      </c>
      <c r="M51" s="36">
        <v>1295.709761</v>
      </c>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row>
    <row r="52" spans="1:114" s="58" customFormat="1" ht="21">
      <c r="A52" s="11"/>
      <c r="B52" s="243" t="s">
        <v>77</v>
      </c>
      <c r="C52" s="244"/>
      <c r="D52" s="244"/>
      <c r="E52" s="244"/>
      <c r="F52" s="244"/>
      <c r="G52" s="244"/>
      <c r="H52" s="62"/>
      <c r="I52" s="62"/>
      <c r="J52" s="62"/>
      <c r="K52" s="62"/>
      <c r="L52" s="62"/>
      <c r="M52" s="63"/>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row>
    <row r="53" spans="1:114" s="58" customFormat="1" ht="21.75">
      <c r="A53" s="11"/>
      <c r="B53" s="37" t="s">
        <v>78</v>
      </c>
      <c r="C53" s="64">
        <v>11.19881</v>
      </c>
      <c r="D53" s="35">
        <v>1.215</v>
      </c>
      <c r="E53" s="36">
        <v>4.43</v>
      </c>
      <c r="F53" s="43">
        <v>1.615</v>
      </c>
      <c r="G53" s="36">
        <v>0.56</v>
      </c>
      <c r="H53" s="43">
        <v>0</v>
      </c>
      <c r="I53" s="36">
        <v>16.894</v>
      </c>
      <c r="J53" s="43">
        <v>4.2492600000000005</v>
      </c>
      <c r="K53" s="36">
        <v>39.558870000000006</v>
      </c>
      <c r="L53" s="43">
        <v>6.57655</v>
      </c>
      <c r="M53" s="36">
        <v>25.7512</v>
      </c>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row>
    <row r="54" spans="1:114" s="58" customFormat="1" ht="21.75">
      <c r="A54" s="11"/>
      <c r="B54" s="37" t="s">
        <v>79</v>
      </c>
      <c r="C54" s="64">
        <v>2.07</v>
      </c>
      <c r="D54" s="35">
        <v>0.26</v>
      </c>
      <c r="E54" s="36">
        <v>0.91</v>
      </c>
      <c r="F54" s="43">
        <v>0.75</v>
      </c>
      <c r="G54" s="36">
        <v>2.5702</v>
      </c>
      <c r="H54" s="43">
        <v>2.75469</v>
      </c>
      <c r="I54" s="36">
        <v>10.08069</v>
      </c>
      <c r="J54" s="43">
        <v>2.16</v>
      </c>
      <c r="K54" s="36">
        <v>4.2</v>
      </c>
      <c r="L54" s="43">
        <v>1.968</v>
      </c>
      <c r="M54" s="36">
        <v>9.7288</v>
      </c>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row>
    <row r="55" spans="1:114" s="58" customFormat="1" ht="43.5">
      <c r="A55" s="11"/>
      <c r="B55" s="37" t="s">
        <v>80</v>
      </c>
      <c r="C55" s="64">
        <v>34.506240000000005</v>
      </c>
      <c r="D55" s="35">
        <v>13.176770000000001</v>
      </c>
      <c r="E55" s="36">
        <v>21.872</v>
      </c>
      <c r="F55" s="43">
        <v>13.67279</v>
      </c>
      <c r="G55" s="36">
        <v>39.068</v>
      </c>
      <c r="H55" s="43">
        <v>18.408659999999998</v>
      </c>
      <c r="I55" s="36">
        <v>99.81040999999999</v>
      </c>
      <c r="J55" s="43">
        <v>35.2</v>
      </c>
      <c r="K55" s="36">
        <v>102.82</v>
      </c>
      <c r="L55" s="43">
        <v>42.020649999999996</v>
      </c>
      <c r="M55" s="36">
        <v>73.28402</v>
      </c>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row>
    <row r="56" spans="1:114" s="58" customFormat="1" ht="21.75">
      <c r="A56" s="11"/>
      <c r="B56" s="37" t="s">
        <v>81</v>
      </c>
      <c r="C56" s="64">
        <v>621.0246999999991</v>
      </c>
      <c r="D56" s="35">
        <v>265.20688999999993</v>
      </c>
      <c r="E56" s="36">
        <v>813.8242200000002</v>
      </c>
      <c r="F56" s="43">
        <v>352.15</v>
      </c>
      <c r="G56" s="36">
        <v>688.7429799999999</v>
      </c>
      <c r="H56" s="43">
        <v>287.03343999999976</v>
      </c>
      <c r="I56" s="36">
        <v>664.3483529999986</v>
      </c>
      <c r="J56" s="43">
        <v>260.35</v>
      </c>
      <c r="K56" s="36">
        <v>630.7943439999996</v>
      </c>
      <c r="L56" s="43">
        <v>225.054</v>
      </c>
      <c r="M56" s="36">
        <v>520.256048</v>
      </c>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row>
    <row r="57" spans="1:114" s="58" customFormat="1" ht="21.75">
      <c r="A57" s="11"/>
      <c r="B57" s="37" t="s">
        <v>82</v>
      </c>
      <c r="C57" s="64">
        <v>933.9276200000003</v>
      </c>
      <c r="D57" s="35">
        <v>315.17796</v>
      </c>
      <c r="E57" s="36">
        <v>747.5602000000001</v>
      </c>
      <c r="F57" s="43">
        <v>380.11221</v>
      </c>
      <c r="G57" s="36">
        <v>970.0987300000003</v>
      </c>
      <c r="H57" s="43">
        <v>523.6116749999999</v>
      </c>
      <c r="I57" s="36">
        <v>942.72486</v>
      </c>
      <c r="J57" s="43">
        <v>323.51534200000003</v>
      </c>
      <c r="K57" s="36">
        <v>782.05113</v>
      </c>
      <c r="L57" s="43">
        <v>247.13114999999996</v>
      </c>
      <c r="M57" s="36">
        <v>666.689693</v>
      </c>
      <c r="N57" s="8"/>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row>
    <row r="58" spans="2:16" s="10" customFormat="1" ht="15">
      <c r="B58" s="15"/>
      <c r="C58" s="15"/>
      <c r="D58" s="15"/>
      <c r="E58" s="15"/>
      <c r="F58" s="15"/>
      <c r="G58" s="15"/>
      <c r="H58" s="16"/>
      <c r="I58" s="16"/>
      <c r="J58" s="16"/>
      <c r="K58" s="16"/>
      <c r="L58" s="16"/>
      <c r="M58" s="16"/>
      <c r="N58" s="16"/>
      <c r="O58" s="15"/>
      <c r="P58" s="15"/>
    </row>
    <row r="59" spans="2:16" s="10" customFormat="1" ht="15">
      <c r="B59" s="15"/>
      <c r="C59" s="15"/>
      <c r="D59" s="15"/>
      <c r="E59" s="15"/>
      <c r="F59" s="15"/>
      <c r="G59" s="15"/>
      <c r="H59" s="47"/>
      <c r="I59" s="47"/>
      <c r="J59" s="47"/>
      <c r="K59" s="16"/>
      <c r="L59" s="16"/>
      <c r="M59" s="16"/>
      <c r="N59" s="16"/>
      <c r="O59" s="15"/>
      <c r="P59" s="15"/>
    </row>
    <row r="60" spans="2:16" s="10" customFormat="1" ht="15">
      <c r="B60" s="15"/>
      <c r="C60" s="15"/>
      <c r="D60" s="15"/>
      <c r="E60" s="15"/>
      <c r="F60" s="15"/>
      <c r="G60" s="15"/>
      <c r="H60" s="15"/>
      <c r="I60" s="15"/>
      <c r="J60" s="229" t="s">
        <v>85</v>
      </c>
      <c r="K60" s="229"/>
      <c r="L60" s="229"/>
      <c r="M60" s="229"/>
      <c r="N60" s="229"/>
      <c r="O60" s="229"/>
      <c r="P60" s="229"/>
    </row>
    <row r="61" spans="2:16" s="10" customFormat="1" ht="15">
      <c r="B61" s="15"/>
      <c r="C61" s="15"/>
      <c r="D61" s="15"/>
      <c r="E61" s="15"/>
      <c r="F61" s="15"/>
      <c r="G61" s="15"/>
      <c r="H61" s="15"/>
      <c r="I61" s="15"/>
      <c r="J61" s="16"/>
      <c r="K61" s="16"/>
      <c r="L61" s="16"/>
      <c r="M61" s="16"/>
      <c r="N61" s="16"/>
      <c r="O61" s="16"/>
      <c r="P61" s="16"/>
    </row>
    <row r="62" spans="2:16" s="10" customFormat="1" ht="15">
      <c r="B62" s="15"/>
      <c r="C62" s="15"/>
      <c r="D62" s="15"/>
      <c r="E62" s="15"/>
      <c r="F62" s="15"/>
      <c r="G62" s="15"/>
      <c r="H62" s="15"/>
      <c r="I62" s="15"/>
      <c r="J62" s="229" t="s">
        <v>64</v>
      </c>
      <c r="K62" s="229"/>
      <c r="L62" s="229"/>
      <c r="M62" s="16"/>
      <c r="N62" s="16"/>
      <c r="O62" s="229"/>
      <c r="P62" s="229"/>
    </row>
    <row r="63" s="10" customFormat="1" ht="15"/>
    <row r="64" s="10" customFormat="1" ht="15"/>
    <row r="65" s="10" customFormat="1" ht="15"/>
    <row r="66" s="10" customFormat="1" ht="15"/>
    <row r="67" s="10" customFormat="1" ht="15"/>
    <row r="68" s="10" customFormat="1" ht="15"/>
    <row r="69" s="10" customFormat="1" ht="15"/>
    <row r="70" s="10" customFormat="1" ht="15"/>
    <row r="71" s="10" customFormat="1" ht="15"/>
    <row r="72" s="10" customFormat="1" ht="15"/>
    <row r="73" s="10" customFormat="1" ht="15"/>
    <row r="74" s="10" customFormat="1" ht="15"/>
    <row r="75" s="10" customFormat="1" ht="15"/>
    <row r="76" s="10" customFormat="1" ht="15"/>
    <row r="77" s="10" customFormat="1" ht="15"/>
    <row r="78" s="10" customFormat="1" ht="15"/>
    <row r="79" s="10" customFormat="1" ht="15"/>
    <row r="80" s="10" customFormat="1" ht="15"/>
    <row r="81" s="10" customFormat="1" ht="15"/>
    <row r="82" s="10" customFormat="1" ht="15"/>
    <row r="83" s="10" customFormat="1" ht="15"/>
    <row r="84" s="10" customFormat="1" ht="15"/>
    <row r="85" s="10" customFormat="1" ht="15"/>
    <row r="86" s="10" customFormat="1" ht="15"/>
    <row r="87" s="10" customFormat="1" ht="15"/>
    <row r="88" s="10" customFormat="1" ht="15"/>
    <row r="89" s="10" customFormat="1" ht="15"/>
    <row r="90" s="10" customFormat="1" ht="15"/>
    <row r="91" s="10" customFormat="1" ht="15"/>
    <row r="92" s="10" customFormat="1" ht="15"/>
    <row r="93" s="10" customFormat="1" ht="15"/>
    <row r="94" s="10" customFormat="1" ht="15"/>
    <row r="95" s="10" customFormat="1" ht="15"/>
    <row r="96" s="10" customFormat="1" ht="15"/>
    <row r="97" s="10" customFormat="1" ht="15"/>
    <row r="98" s="10" customFormat="1" ht="15"/>
    <row r="99" s="10" customFormat="1" ht="15"/>
    <row r="100" s="10" customFormat="1" ht="15"/>
    <row r="101" s="10" customFormat="1" ht="15"/>
    <row r="102" s="10" customFormat="1" ht="15"/>
    <row r="103" s="10" customFormat="1" ht="15"/>
    <row r="104" s="10" customFormat="1" ht="15"/>
    <row r="105" s="10" customFormat="1" ht="15"/>
    <row r="106" s="10" customFormat="1" ht="15"/>
    <row r="107" s="10" customFormat="1" ht="15"/>
    <row r="108" s="10" customFormat="1" ht="15"/>
    <row r="109" s="10" customFormat="1" ht="15"/>
    <row r="110" s="10" customFormat="1" ht="15"/>
    <row r="111" s="10" customFormat="1" ht="15"/>
    <row r="112" s="10" customFormat="1" ht="15"/>
    <row r="113" s="10" customFormat="1" ht="15"/>
    <row r="114" s="10" customFormat="1" ht="15"/>
    <row r="115" s="10" customFormat="1" ht="15"/>
    <row r="116" s="10" customFormat="1" ht="15"/>
    <row r="117" s="10" customFormat="1" ht="15"/>
    <row r="118" s="10" customFormat="1" ht="15"/>
    <row r="119" s="10" customFormat="1" ht="15"/>
    <row r="120" s="10" customFormat="1" ht="15"/>
    <row r="121" s="10" customFormat="1" ht="15"/>
    <row r="122" s="10" customFormat="1" ht="15"/>
    <row r="123" s="10" customFormat="1" ht="15"/>
    <row r="124" s="10" customFormat="1" ht="15"/>
    <row r="125" s="10" customFormat="1" ht="15"/>
    <row r="126" s="10" customFormat="1" ht="15"/>
    <row r="127" s="10" customFormat="1" ht="15"/>
    <row r="128" s="10" customFormat="1" ht="15"/>
    <row r="129" s="10" customFormat="1" ht="15"/>
    <row r="130" s="10" customFormat="1" ht="15"/>
    <row r="131" s="10" customFormat="1" ht="15"/>
    <row r="132" s="10" customFormat="1" ht="15"/>
    <row r="133" s="10" customFormat="1" ht="15"/>
    <row r="134" s="10" customFormat="1" ht="15"/>
    <row r="135" s="10" customFormat="1" ht="15"/>
    <row r="136" s="10" customFormat="1" ht="15"/>
    <row r="137" s="10" customFormat="1" ht="15"/>
    <row r="138" s="10" customFormat="1" ht="15"/>
    <row r="139" s="10" customFormat="1" ht="15"/>
    <row r="140" s="10" customFormat="1" ht="15"/>
    <row r="141" s="10" customFormat="1" ht="15"/>
    <row r="142" s="10" customFormat="1" ht="15"/>
    <row r="143" s="10" customFormat="1" ht="15"/>
    <row r="144" s="10" customFormat="1" ht="15"/>
    <row r="145" s="10" customFormat="1" ht="15"/>
    <row r="146" s="10" customFormat="1" ht="15"/>
    <row r="147" s="10" customFormat="1" ht="15"/>
    <row r="148" s="10" customFormat="1" ht="15"/>
    <row r="149" s="10" customFormat="1" ht="15"/>
    <row r="150" s="10" customFormat="1" ht="15"/>
    <row r="151" s="10" customFormat="1" ht="15"/>
    <row r="152" s="10" customFormat="1" ht="15"/>
    <row r="153" s="10" customFormat="1" ht="15"/>
    <row r="154" s="10" customFormat="1" ht="15"/>
    <row r="155" s="10" customFormat="1" ht="15"/>
    <row r="156" s="10" customFormat="1" ht="15"/>
    <row r="157" s="10" customFormat="1" ht="15"/>
    <row r="158" s="10" customFormat="1" ht="15"/>
    <row r="159" s="10" customFormat="1" ht="15"/>
    <row r="160" s="10" customFormat="1" ht="15"/>
    <row r="161" s="10" customFormat="1" ht="15"/>
    <row r="162" s="10" customFormat="1" ht="15"/>
    <row r="163" s="10" customFormat="1" ht="15"/>
    <row r="164" s="10" customFormat="1" ht="15"/>
    <row r="165" s="10" customFormat="1" ht="15"/>
    <row r="166" s="10" customFormat="1" ht="15"/>
    <row r="167" s="10" customFormat="1" ht="15"/>
    <row r="168" s="10" customFormat="1" ht="15"/>
    <row r="169" s="10" customFormat="1" ht="15"/>
    <row r="170" s="10" customFormat="1" ht="15"/>
    <row r="171" s="10" customFormat="1" ht="15"/>
    <row r="172" s="10" customFormat="1" ht="15"/>
    <row r="173" s="10" customFormat="1" ht="15"/>
    <row r="174" s="10" customFormat="1" ht="15"/>
    <row r="175" s="10" customFormat="1" ht="15"/>
    <row r="176" s="10" customFormat="1" ht="15"/>
    <row r="177" s="10" customFormat="1" ht="15"/>
    <row r="178" s="10" customFormat="1" ht="15"/>
    <row r="179" s="10" customFormat="1" ht="15"/>
    <row r="180" s="10" customFormat="1" ht="15"/>
    <row r="181" s="10" customFormat="1" ht="15"/>
    <row r="182" s="10" customFormat="1" ht="15"/>
    <row r="183" s="10" customFormat="1" ht="15"/>
    <row r="184" s="10" customFormat="1" ht="15"/>
    <row r="185" s="10" customFormat="1" ht="15"/>
    <row r="186" s="10" customFormat="1" ht="15"/>
    <row r="187" s="10" customFormat="1" ht="15"/>
    <row r="188" s="10" customFormat="1" ht="15"/>
    <row r="189" s="10" customFormat="1" ht="15"/>
    <row r="190" s="10" customFormat="1" ht="15"/>
    <row r="191" s="10" customFormat="1" ht="15"/>
    <row r="192" s="10" customFormat="1" ht="15"/>
    <row r="193" s="10" customFormat="1" ht="15"/>
    <row r="194" s="10" customFormat="1" ht="15"/>
    <row r="195" s="10" customFormat="1" ht="15"/>
    <row r="196" s="10" customFormat="1" ht="15"/>
    <row r="197" s="10" customFormat="1" ht="15"/>
    <row r="198" s="10" customFormat="1" ht="15"/>
    <row r="199" s="10" customFormat="1" ht="15"/>
    <row r="200" s="10" customFormat="1" ht="15"/>
    <row r="201" s="10" customFormat="1" ht="15"/>
    <row r="202" s="10" customFormat="1" ht="15"/>
    <row r="203" s="10" customFormat="1" ht="15"/>
    <row r="204" s="10" customFormat="1" ht="15"/>
    <row r="205" s="10" customFormat="1" ht="15"/>
    <row r="206" s="10" customFormat="1" ht="15"/>
    <row r="207" s="10" customFormat="1" ht="15"/>
    <row r="208" s="10" customFormat="1" ht="15"/>
    <row r="209" s="10" customFormat="1" ht="15"/>
    <row r="210" s="10" customFormat="1" ht="15"/>
    <row r="211" s="10" customFormat="1" ht="15"/>
    <row r="212" s="10" customFormat="1" ht="15"/>
    <row r="213" s="10" customFormat="1" ht="15"/>
    <row r="214" s="10" customFormat="1" ht="15"/>
    <row r="215" s="10" customFormat="1" ht="15"/>
    <row r="216" s="10" customFormat="1" ht="15"/>
    <row r="217" s="10" customFormat="1" ht="15"/>
    <row r="218" s="10" customFormat="1" ht="15"/>
    <row r="219" s="10" customFormat="1" ht="15"/>
    <row r="220" s="10" customFormat="1" ht="15"/>
    <row r="221" s="10" customFormat="1" ht="15"/>
    <row r="222" s="10" customFormat="1" ht="15"/>
    <row r="223" s="10" customFormat="1" ht="15"/>
    <row r="224" s="10" customFormat="1" ht="15"/>
    <row r="225" s="10" customFormat="1" ht="15"/>
    <row r="226" s="10" customFormat="1" ht="15"/>
    <row r="227" s="10" customFormat="1" ht="15"/>
    <row r="228" s="10" customFormat="1" ht="15"/>
    <row r="229" s="10" customFormat="1" ht="15"/>
    <row r="230" s="10" customFormat="1" ht="15"/>
    <row r="231" s="10" customFormat="1" ht="15"/>
    <row r="232" s="10" customFormat="1" ht="15"/>
    <row r="233" s="10" customFormat="1" ht="15"/>
    <row r="234" s="10" customFormat="1" ht="15"/>
    <row r="235" s="10" customFormat="1" ht="15"/>
    <row r="236" s="10" customFormat="1" ht="15"/>
    <row r="237" s="10" customFormat="1" ht="15"/>
    <row r="238" s="10" customFormat="1" ht="15"/>
    <row r="239" s="10" customFormat="1" ht="15"/>
    <row r="240" s="10" customFormat="1" ht="15"/>
    <row r="241" s="10" customFormat="1" ht="15"/>
    <row r="242" s="10" customFormat="1" ht="15"/>
    <row r="243" s="10" customFormat="1" ht="15"/>
    <row r="244" s="10" customFormat="1" ht="15"/>
    <row r="245" s="10" customFormat="1" ht="15"/>
    <row r="246" s="10" customFormat="1" ht="15"/>
    <row r="247" s="10" customFormat="1" ht="15"/>
    <row r="248" s="10" customFormat="1" ht="15"/>
    <row r="249" s="10" customFormat="1" ht="15"/>
    <row r="250" s="10" customFormat="1" ht="15"/>
    <row r="251" s="10" customFormat="1" ht="15"/>
    <row r="252" s="10" customFormat="1" ht="15"/>
    <row r="253" s="10" customFormat="1" ht="15"/>
    <row r="254" s="10" customFormat="1" ht="15"/>
    <row r="255" s="10" customFormat="1" ht="15"/>
    <row r="256" s="10" customFormat="1" ht="15"/>
    <row r="257" s="10" customFormat="1" ht="15"/>
    <row r="258" s="10" customFormat="1" ht="15"/>
    <row r="259" s="10" customFormat="1" ht="15"/>
    <row r="260" s="10" customFormat="1" ht="15"/>
    <row r="261" s="10" customFormat="1" ht="15"/>
    <row r="262" s="10" customFormat="1" ht="15"/>
    <row r="263" s="10" customFormat="1" ht="15"/>
    <row r="264" s="10" customFormat="1" ht="15"/>
    <row r="265" s="10" customFormat="1" ht="15"/>
    <row r="266" s="10" customFormat="1" ht="15"/>
    <row r="267" s="10" customFormat="1" ht="15"/>
    <row r="268" s="10" customFormat="1" ht="15"/>
    <row r="269" s="10" customFormat="1" ht="15"/>
    <row r="270" s="10" customFormat="1" ht="15"/>
    <row r="271" s="10" customFormat="1" ht="15"/>
    <row r="272" s="10" customFormat="1" ht="15"/>
    <row r="273" s="10" customFormat="1" ht="15"/>
    <row r="274" s="10" customFormat="1" ht="15"/>
    <row r="275" s="10" customFormat="1" ht="15"/>
    <row r="276" s="10" customFormat="1" ht="15"/>
    <row r="277" s="10" customFormat="1" ht="15"/>
    <row r="278" s="10" customFormat="1" ht="15"/>
    <row r="279" s="10" customFormat="1" ht="15"/>
    <row r="280" s="10" customFormat="1" ht="15"/>
    <row r="281" s="10" customFormat="1" ht="15"/>
    <row r="282" s="10" customFormat="1" ht="15"/>
    <row r="283" s="10" customFormat="1" ht="15"/>
    <row r="284" s="10" customFormat="1" ht="15"/>
    <row r="285" s="10" customFormat="1" ht="15"/>
    <row r="286" s="10" customFormat="1" ht="15"/>
    <row r="287" s="10" customFormat="1" ht="15"/>
    <row r="288" s="10" customFormat="1" ht="15"/>
    <row r="289" s="10" customFormat="1" ht="15"/>
    <row r="290" s="10" customFormat="1" ht="15"/>
    <row r="291" s="10" customFormat="1" ht="15"/>
    <row r="292" s="10" customFormat="1" ht="15"/>
    <row r="293" s="10" customFormat="1" ht="15"/>
    <row r="294" s="10" customFormat="1" ht="15"/>
    <row r="295" s="10" customFormat="1" ht="15"/>
    <row r="296" s="10" customFormat="1" ht="15"/>
    <row r="297" s="10" customFormat="1" ht="15"/>
    <row r="298" s="10" customFormat="1" ht="15"/>
    <row r="299" s="10" customFormat="1" ht="15"/>
    <row r="300" s="10" customFormat="1" ht="15"/>
    <row r="301" s="10" customFormat="1" ht="15"/>
    <row r="302" s="10" customFormat="1" ht="15"/>
    <row r="303" s="10" customFormat="1" ht="15"/>
    <row r="304" s="10" customFormat="1" ht="15"/>
    <row r="305" s="10" customFormat="1" ht="15"/>
    <row r="306" s="10" customFormat="1" ht="15"/>
    <row r="307" s="10" customFormat="1" ht="15"/>
    <row r="308" s="10" customFormat="1" ht="15"/>
    <row r="309" s="10" customFormat="1" ht="15"/>
    <row r="310" s="10" customFormat="1" ht="15"/>
    <row r="311" s="10" customFormat="1" ht="15"/>
    <row r="312" s="10" customFormat="1" ht="15"/>
    <row r="313" s="10" customFormat="1" ht="15"/>
    <row r="314" s="10" customFormat="1" ht="15"/>
    <row r="315" s="10" customFormat="1" ht="15"/>
    <row r="316" s="10" customFormat="1" ht="15"/>
    <row r="317" s="10" customFormat="1" ht="15"/>
    <row r="318" s="10" customFormat="1" ht="15"/>
    <row r="319" s="10" customFormat="1" ht="15"/>
    <row r="320" s="10" customFormat="1" ht="15"/>
    <row r="321" s="10" customFormat="1" ht="15"/>
    <row r="322" s="10" customFormat="1" ht="15"/>
    <row r="323" s="10" customFormat="1" ht="15"/>
    <row r="324" s="10" customFormat="1" ht="15"/>
    <row r="325" s="10" customFormat="1" ht="15"/>
    <row r="326" s="10" customFormat="1" ht="15"/>
    <row r="327" s="10" customFormat="1" ht="15"/>
    <row r="328" s="10" customFormat="1" ht="15"/>
    <row r="329" s="10" customFormat="1" ht="15"/>
    <row r="330" s="10" customFormat="1" ht="15"/>
    <row r="331" s="10" customFormat="1" ht="15"/>
    <row r="332" s="10" customFormat="1" ht="15"/>
    <row r="333" s="10" customFormat="1" ht="15"/>
    <row r="334" s="10" customFormat="1" ht="15"/>
    <row r="335" s="10" customFormat="1" ht="15"/>
    <row r="336" s="10" customFormat="1" ht="15"/>
    <row r="337" s="10" customFormat="1" ht="15"/>
    <row r="338" s="10" customFormat="1" ht="15"/>
    <row r="339" s="10" customFormat="1" ht="15"/>
    <row r="340" s="10" customFormat="1" ht="15"/>
    <row r="341" s="10" customFormat="1" ht="15"/>
    <row r="342" s="10" customFormat="1" ht="15"/>
    <row r="343" s="10" customFormat="1" ht="15"/>
    <row r="344" s="10" customFormat="1" ht="15"/>
    <row r="345" s="10" customFormat="1" ht="15"/>
    <row r="346" s="10" customFormat="1" ht="15"/>
    <row r="347" s="10" customFormat="1" ht="15"/>
    <row r="348" s="10" customFormat="1" ht="15"/>
    <row r="349" s="10" customFormat="1" ht="15"/>
    <row r="350" s="10" customFormat="1" ht="15"/>
    <row r="351" s="10" customFormat="1" ht="15"/>
    <row r="352" s="10" customFormat="1" ht="15"/>
    <row r="353" s="10" customFormat="1" ht="15"/>
    <row r="354" s="10" customFormat="1" ht="15"/>
    <row r="355" s="10" customFormat="1" ht="15"/>
    <row r="356" s="10" customFormat="1" ht="15"/>
    <row r="357" s="10" customFormat="1" ht="15"/>
    <row r="358" s="10" customFormat="1" ht="15"/>
    <row r="359" s="10" customFormat="1" ht="15"/>
    <row r="360" s="10" customFormat="1" ht="15"/>
    <row r="361" s="10" customFormat="1" ht="15"/>
    <row r="362" s="10" customFormat="1" ht="15"/>
    <row r="363" s="10" customFormat="1" ht="15"/>
    <row r="364" s="10" customFormat="1" ht="15"/>
    <row r="365" s="10" customFormat="1" ht="15"/>
    <row r="366" s="10" customFormat="1" ht="15"/>
    <row r="367" s="10" customFormat="1" ht="15"/>
    <row r="368" s="10" customFormat="1" ht="15"/>
    <row r="369" s="10" customFormat="1" ht="15"/>
    <row r="370" s="10" customFormat="1" ht="15"/>
    <row r="371" s="10" customFormat="1" ht="15"/>
    <row r="372" s="10" customFormat="1" ht="15"/>
    <row r="373" s="10" customFormat="1" ht="15"/>
    <row r="374" s="10" customFormat="1" ht="15"/>
    <row r="375" s="10" customFormat="1" ht="15"/>
    <row r="376" s="10" customFormat="1" ht="15"/>
    <row r="377" s="10" customFormat="1" ht="15"/>
    <row r="378" s="10" customFormat="1" ht="15"/>
    <row r="379" s="10" customFormat="1" ht="15"/>
    <row r="380" s="10" customFormat="1" ht="15"/>
    <row r="381" s="10" customFormat="1" ht="15"/>
    <row r="382" s="10" customFormat="1" ht="15"/>
    <row r="383" s="10" customFormat="1" ht="15"/>
    <row r="384" s="10" customFormat="1" ht="15"/>
    <row r="385" s="10" customFormat="1" ht="15"/>
    <row r="386" s="10" customFormat="1" ht="15"/>
    <row r="387" s="10" customFormat="1" ht="15"/>
    <row r="388" s="10" customFormat="1" ht="15"/>
    <row r="389" s="10" customFormat="1" ht="15"/>
    <row r="390" s="10" customFormat="1" ht="15"/>
    <row r="391" s="10" customFormat="1" ht="15"/>
    <row r="392" s="10" customFormat="1" ht="15"/>
    <row r="393" s="10" customFormat="1" ht="15"/>
    <row r="394" s="10" customFormat="1" ht="15"/>
    <row r="395" s="10" customFormat="1" ht="15"/>
    <row r="396" s="10" customFormat="1" ht="15"/>
    <row r="397" s="10" customFormat="1" ht="15"/>
    <row r="398" s="10" customFormat="1" ht="15"/>
    <row r="399" s="10" customFormat="1" ht="15"/>
    <row r="400" s="10" customFormat="1" ht="15"/>
    <row r="401" s="10" customFormat="1" ht="15"/>
    <row r="402" s="10" customFormat="1" ht="15"/>
    <row r="403" s="10" customFormat="1" ht="15"/>
    <row r="404" s="10" customFormat="1" ht="15"/>
    <row r="405" s="10" customFormat="1" ht="15"/>
    <row r="406" s="10" customFormat="1" ht="15"/>
    <row r="407" s="10" customFormat="1" ht="15"/>
    <row r="408" s="10" customFormat="1" ht="15"/>
    <row r="409" s="10" customFormat="1" ht="15"/>
    <row r="410" s="10" customFormat="1" ht="15"/>
    <row r="411" s="10" customFormat="1" ht="15"/>
    <row r="412" s="10" customFormat="1" ht="15"/>
    <row r="413" s="10" customFormat="1" ht="15"/>
    <row r="414" s="10" customFormat="1" ht="15"/>
    <row r="415" s="10" customFormat="1" ht="15"/>
    <row r="416" s="10" customFormat="1" ht="15"/>
    <row r="417" s="10" customFormat="1" ht="15"/>
    <row r="418" s="10" customFormat="1" ht="15"/>
    <row r="419" s="10" customFormat="1" ht="15"/>
    <row r="420" s="10" customFormat="1" ht="15"/>
    <row r="421" s="10" customFormat="1" ht="15"/>
    <row r="422" s="10" customFormat="1" ht="15"/>
    <row r="423" s="10" customFormat="1" ht="15"/>
    <row r="424" s="10" customFormat="1" ht="15"/>
    <row r="425" s="10" customFormat="1" ht="15"/>
    <row r="426" s="10" customFormat="1" ht="15"/>
    <row r="427" s="10" customFormat="1" ht="15"/>
    <row r="428" s="10" customFormat="1" ht="15"/>
    <row r="429" s="10" customFormat="1" ht="15"/>
    <row r="430" s="10" customFormat="1" ht="15"/>
    <row r="431" s="10" customFormat="1" ht="15"/>
    <row r="432" s="10" customFormat="1" ht="15"/>
    <row r="433" s="10" customFormat="1" ht="15"/>
    <row r="434" s="10" customFormat="1" ht="15"/>
    <row r="435" s="10" customFormat="1" ht="15"/>
    <row r="436" s="10" customFormat="1" ht="15"/>
    <row r="437" s="10" customFormat="1" ht="15"/>
    <row r="438" s="10" customFormat="1" ht="15"/>
    <row r="439" s="10" customFormat="1" ht="15"/>
    <row r="440" s="10" customFormat="1" ht="15"/>
    <row r="441" s="10" customFormat="1" ht="15"/>
    <row r="442" s="10" customFormat="1" ht="15"/>
    <row r="443" s="10" customFormat="1" ht="15"/>
    <row r="444" s="10" customFormat="1" ht="15"/>
    <row r="445" s="10" customFormat="1" ht="15"/>
    <row r="446" s="10" customFormat="1" ht="15"/>
    <row r="447" s="10" customFormat="1" ht="15"/>
    <row r="448" s="10" customFormat="1" ht="15"/>
    <row r="449" s="10" customFormat="1" ht="15"/>
    <row r="450" s="10" customFormat="1" ht="15"/>
    <row r="451" s="10" customFormat="1" ht="15"/>
    <row r="452" s="10" customFormat="1" ht="15"/>
    <row r="453" s="10" customFormat="1" ht="15"/>
    <row r="454" s="10" customFormat="1" ht="15"/>
    <row r="455" s="10" customFormat="1" ht="15"/>
    <row r="456" s="10" customFormat="1" ht="15"/>
    <row r="457" s="10" customFormat="1" ht="15"/>
    <row r="458" s="10" customFormat="1" ht="15"/>
    <row r="459" s="10" customFormat="1" ht="15"/>
    <row r="460" s="10" customFormat="1" ht="15"/>
    <row r="461" s="10" customFormat="1" ht="15"/>
    <row r="462" s="10" customFormat="1" ht="15"/>
    <row r="463" s="10" customFormat="1" ht="15"/>
    <row r="464" s="10" customFormat="1" ht="15"/>
    <row r="465" s="10" customFormat="1" ht="15"/>
    <row r="466" s="10" customFormat="1" ht="15"/>
    <row r="467" s="10" customFormat="1" ht="15"/>
    <row r="468" s="10" customFormat="1" ht="15"/>
    <row r="469" s="10" customFormat="1" ht="15"/>
    <row r="470" s="10" customFormat="1" ht="15"/>
    <row r="471" s="10" customFormat="1" ht="15"/>
    <row r="472" s="10" customFormat="1" ht="15"/>
    <row r="473" s="10" customFormat="1" ht="15"/>
    <row r="474" s="10" customFormat="1" ht="15"/>
    <row r="475" s="10" customFormat="1" ht="15"/>
    <row r="476" s="10" customFormat="1" ht="15"/>
    <row r="477" s="10" customFormat="1" ht="15"/>
    <row r="478" s="10" customFormat="1" ht="15"/>
    <row r="479" s="10" customFormat="1" ht="15"/>
    <row r="480" s="10" customFormat="1" ht="15"/>
    <row r="481" s="10" customFormat="1" ht="15"/>
    <row r="482" s="10" customFormat="1" ht="15"/>
    <row r="483" s="10" customFormat="1" ht="15"/>
    <row r="484" s="10" customFormat="1" ht="15"/>
    <row r="485" s="10" customFormat="1" ht="15"/>
    <row r="486" s="10" customFormat="1" ht="15"/>
    <row r="487" s="10" customFormat="1" ht="15"/>
    <row r="488" s="10" customFormat="1" ht="15"/>
    <row r="489" s="10" customFormat="1" ht="15"/>
    <row r="490" s="10" customFormat="1" ht="15"/>
    <row r="491" s="10" customFormat="1" ht="15"/>
    <row r="492" s="10" customFormat="1" ht="15"/>
    <row r="493" s="10" customFormat="1" ht="15"/>
    <row r="494" s="10" customFormat="1" ht="15"/>
    <row r="495" s="10" customFormat="1" ht="15"/>
    <row r="496" s="10" customFormat="1" ht="15"/>
    <row r="497" s="10" customFormat="1" ht="15"/>
    <row r="498" s="10" customFormat="1" ht="15"/>
    <row r="499" s="10" customFormat="1" ht="15"/>
    <row r="500" s="10" customFormat="1" ht="15"/>
    <row r="501" s="10" customFormat="1" ht="15"/>
    <row r="502" s="10" customFormat="1" ht="15"/>
    <row r="503" s="10" customFormat="1" ht="15"/>
    <row r="504" s="10" customFormat="1" ht="15"/>
    <row r="505" s="10" customFormat="1" ht="15"/>
    <row r="506" s="10" customFormat="1" ht="15"/>
    <row r="507" s="10" customFormat="1" ht="15"/>
    <row r="508" s="10" customFormat="1" ht="15"/>
    <row r="509" s="10" customFormat="1" ht="15"/>
    <row r="510" s="10" customFormat="1" ht="15"/>
    <row r="511" s="10" customFormat="1" ht="15"/>
    <row r="512" s="10" customFormat="1" ht="15"/>
    <row r="513" s="10" customFormat="1" ht="15"/>
    <row r="514" s="10" customFormat="1" ht="15"/>
    <row r="515" s="10" customFormat="1" ht="15"/>
    <row r="516" s="10" customFormat="1" ht="15"/>
    <row r="517" s="10" customFormat="1" ht="15"/>
    <row r="518" s="10" customFormat="1" ht="15"/>
    <row r="519" s="10" customFormat="1" ht="15"/>
    <row r="520" s="10" customFormat="1" ht="15"/>
    <row r="521" s="10" customFormat="1" ht="15"/>
    <row r="522" s="10" customFormat="1" ht="15"/>
    <row r="523" s="10" customFormat="1" ht="15"/>
    <row r="524" s="10" customFormat="1" ht="15"/>
    <row r="525" s="10" customFormat="1" ht="15"/>
    <row r="526" s="10" customFormat="1" ht="15"/>
    <row r="527" s="10" customFormat="1" ht="15"/>
    <row r="528" s="10" customFormat="1" ht="15"/>
    <row r="529" s="10" customFormat="1" ht="15"/>
    <row r="530" s="10" customFormat="1" ht="15"/>
    <row r="531" s="10" customFormat="1" ht="15"/>
    <row r="532" s="10" customFormat="1" ht="15"/>
    <row r="533" s="10" customFormat="1" ht="15"/>
    <row r="534" s="10" customFormat="1" ht="15"/>
    <row r="535" s="10" customFormat="1" ht="15"/>
    <row r="536" s="10" customFormat="1" ht="15"/>
    <row r="537" s="10" customFormat="1" ht="15"/>
    <row r="538" s="10" customFormat="1" ht="15"/>
    <row r="539" s="10" customFormat="1" ht="15"/>
    <row r="540" s="10" customFormat="1" ht="15"/>
    <row r="541" s="10" customFormat="1" ht="15"/>
    <row r="542" s="10" customFormat="1" ht="15"/>
    <row r="543" s="10" customFormat="1" ht="15"/>
    <row r="544" s="10" customFormat="1" ht="15"/>
    <row r="545" s="10" customFormat="1" ht="15"/>
    <row r="546" s="10" customFormat="1" ht="15"/>
    <row r="547" s="10" customFormat="1" ht="15"/>
    <row r="548" s="10" customFormat="1" ht="15"/>
    <row r="549" s="10" customFormat="1" ht="15"/>
    <row r="550" s="10" customFormat="1" ht="15"/>
    <row r="551" s="10" customFormat="1" ht="15"/>
    <row r="552" s="10" customFormat="1" ht="15"/>
    <row r="553" s="10" customFormat="1" ht="15"/>
    <row r="554" s="10" customFormat="1" ht="15"/>
    <row r="555" s="10" customFormat="1" ht="15"/>
    <row r="556" s="10" customFormat="1" ht="15"/>
    <row r="557" s="10" customFormat="1" ht="15"/>
    <row r="558" s="10" customFormat="1" ht="15"/>
    <row r="559" s="10" customFormat="1" ht="15"/>
    <row r="560" s="10" customFormat="1" ht="15"/>
    <row r="561" s="10" customFormat="1" ht="15"/>
    <row r="562" s="10" customFormat="1" ht="15"/>
    <row r="563" s="10" customFormat="1" ht="15"/>
    <row r="564" s="10" customFormat="1" ht="15"/>
    <row r="565" s="10" customFormat="1" ht="15"/>
    <row r="566" s="10" customFormat="1" ht="15"/>
    <row r="567" s="10" customFormat="1" ht="15"/>
    <row r="568" s="10" customFormat="1" ht="15"/>
    <row r="569" s="10" customFormat="1" ht="15"/>
    <row r="570" s="10" customFormat="1" ht="15"/>
    <row r="571" s="10" customFormat="1" ht="15"/>
    <row r="572" s="10" customFormat="1" ht="15"/>
    <row r="573" s="10" customFormat="1" ht="15"/>
    <row r="574" s="10" customFormat="1" ht="15"/>
    <row r="575" s="10" customFormat="1" ht="15"/>
    <row r="576" s="10" customFormat="1" ht="15"/>
    <row r="577" s="10" customFormat="1" ht="15"/>
    <row r="578" s="10" customFormat="1" ht="15"/>
    <row r="579" s="10" customFormat="1" ht="15"/>
    <row r="580" s="10" customFormat="1" ht="15"/>
    <row r="581" s="10" customFormat="1" ht="15"/>
    <row r="582" s="10" customFormat="1" ht="15"/>
    <row r="583" s="10" customFormat="1" ht="15"/>
    <row r="584" s="10" customFormat="1" ht="15"/>
    <row r="585" s="10" customFormat="1" ht="15"/>
    <row r="586" s="10" customFormat="1" ht="15"/>
    <row r="587" s="10" customFormat="1" ht="15"/>
    <row r="588" s="10" customFormat="1" ht="15"/>
    <row r="589" s="10" customFormat="1" ht="15"/>
    <row r="590" s="10" customFormat="1" ht="15"/>
    <row r="591" s="10" customFormat="1" ht="15"/>
    <row r="592" s="10" customFormat="1" ht="15"/>
    <row r="593" s="10" customFormat="1" ht="15"/>
    <row r="594" s="10" customFormat="1" ht="15"/>
    <row r="595" s="10" customFormat="1" ht="15"/>
    <row r="596" s="10" customFormat="1" ht="15"/>
    <row r="597" s="10" customFormat="1" ht="15"/>
    <row r="598" s="10" customFormat="1" ht="15"/>
    <row r="599" s="10" customFormat="1" ht="15"/>
    <row r="600" s="10" customFormat="1" ht="15"/>
    <row r="601" s="10" customFormat="1" ht="15"/>
    <row r="602" s="10" customFormat="1" ht="15"/>
    <row r="603" s="10" customFormat="1" ht="15"/>
    <row r="604" s="10" customFormat="1" ht="15"/>
    <row r="605" s="10" customFormat="1" ht="15"/>
    <row r="606" s="10" customFormat="1" ht="15"/>
    <row r="607" s="10" customFormat="1" ht="15"/>
    <row r="608" s="10" customFormat="1" ht="15"/>
    <row r="609" s="10" customFormat="1" ht="15"/>
    <row r="610" s="10" customFormat="1" ht="15"/>
    <row r="611" s="10" customFormat="1" ht="15"/>
    <row r="612" s="10" customFormat="1" ht="15"/>
    <row r="613" s="10" customFormat="1" ht="15"/>
    <row r="614" s="10" customFormat="1" ht="15"/>
    <row r="615" s="10" customFormat="1" ht="15"/>
    <row r="616" s="10" customFormat="1" ht="15"/>
    <row r="617" s="10" customFormat="1" ht="15"/>
    <row r="618" s="10" customFormat="1" ht="15"/>
    <row r="619" s="10" customFormat="1" ht="15"/>
    <row r="620" s="10" customFormat="1" ht="15"/>
    <row r="621" s="10" customFormat="1" ht="15"/>
    <row r="622" s="10" customFormat="1" ht="15"/>
    <row r="623" s="10" customFormat="1" ht="15"/>
    <row r="624" s="10" customFormat="1" ht="15"/>
    <row r="625" s="10" customFormat="1" ht="15"/>
    <row r="626" s="10" customFormat="1" ht="15"/>
    <row r="627" s="10" customFormat="1" ht="15"/>
    <row r="628" s="10" customFormat="1" ht="15"/>
    <row r="629" s="10" customFormat="1" ht="15"/>
    <row r="630" s="10" customFormat="1" ht="15"/>
    <row r="631" s="10" customFormat="1" ht="15"/>
    <row r="632" s="10" customFormat="1" ht="15"/>
    <row r="633" s="10" customFormat="1" ht="15"/>
    <row r="634" s="10" customFormat="1" ht="15"/>
    <row r="635" s="10" customFormat="1" ht="15"/>
    <row r="636" s="10" customFormat="1" ht="15"/>
    <row r="637" s="10" customFormat="1" ht="15"/>
    <row r="638" s="10" customFormat="1" ht="15"/>
    <row r="639" s="10" customFormat="1" ht="15"/>
    <row r="640" s="10" customFormat="1" ht="15"/>
    <row r="641" s="10" customFormat="1" ht="15"/>
    <row r="642" s="10" customFormat="1" ht="15"/>
    <row r="643" s="10" customFormat="1" ht="15"/>
    <row r="644" s="10" customFormat="1" ht="15"/>
    <row r="645" s="10" customFormat="1" ht="15"/>
    <row r="646" s="10" customFormat="1" ht="15"/>
    <row r="647" s="10" customFormat="1" ht="15"/>
    <row r="648" s="10" customFormat="1" ht="15"/>
    <row r="649" s="10" customFormat="1" ht="15"/>
    <row r="650" s="10" customFormat="1" ht="15"/>
    <row r="651" s="10" customFormat="1" ht="15"/>
    <row r="652" s="10" customFormat="1" ht="15"/>
    <row r="653" s="10" customFormat="1" ht="15"/>
    <row r="654" s="10" customFormat="1" ht="15"/>
    <row r="655" s="10" customFormat="1" ht="15"/>
    <row r="656" s="10" customFormat="1" ht="15"/>
    <row r="657" s="10" customFormat="1" ht="15"/>
    <row r="658" s="10" customFormat="1" ht="15"/>
    <row r="659" s="10" customFormat="1" ht="15"/>
    <row r="660" s="10" customFormat="1" ht="15"/>
    <row r="661" s="10" customFormat="1" ht="15"/>
    <row r="662" s="10" customFormat="1" ht="15"/>
    <row r="663" s="10" customFormat="1" ht="15"/>
    <row r="664" s="10" customFormat="1" ht="15"/>
    <row r="665" s="10" customFormat="1" ht="15"/>
    <row r="666" s="10" customFormat="1" ht="15"/>
    <row r="667" s="10" customFormat="1" ht="15"/>
    <row r="668" s="10" customFormat="1" ht="15"/>
    <row r="669" s="10" customFormat="1" ht="15"/>
    <row r="670" s="10" customFormat="1" ht="15"/>
    <row r="671" s="10" customFormat="1" ht="15"/>
    <row r="672" s="10" customFormat="1" ht="15"/>
    <row r="673" s="10" customFormat="1" ht="15"/>
    <row r="674" s="10" customFormat="1" ht="15"/>
    <row r="675" s="10" customFormat="1" ht="15"/>
    <row r="676" s="10" customFormat="1" ht="15"/>
    <row r="677" s="10" customFormat="1" ht="15"/>
    <row r="678" s="10" customFormat="1" ht="15"/>
    <row r="679" s="10" customFormat="1" ht="15"/>
    <row r="680" s="10" customFormat="1" ht="15"/>
    <row r="681" s="10" customFormat="1" ht="15"/>
    <row r="682" s="10" customFormat="1" ht="15"/>
    <row r="683" s="10" customFormat="1" ht="15"/>
    <row r="684" s="10" customFormat="1" ht="15"/>
    <row r="685" s="10" customFormat="1" ht="15"/>
    <row r="686" s="10" customFormat="1" ht="15"/>
    <row r="687" s="10" customFormat="1" ht="15"/>
    <row r="688" s="10" customFormat="1" ht="15"/>
    <row r="689" s="10" customFormat="1" ht="15"/>
    <row r="690" s="10" customFormat="1" ht="15"/>
    <row r="691" s="10" customFormat="1" ht="15"/>
    <row r="692" s="10" customFormat="1" ht="15"/>
    <row r="693" s="10" customFormat="1" ht="15"/>
    <row r="694" s="10" customFormat="1" ht="15"/>
    <row r="695" s="10" customFormat="1" ht="15"/>
    <row r="696" s="10" customFormat="1" ht="15"/>
    <row r="697" s="10" customFormat="1" ht="15"/>
    <row r="698" s="10" customFormat="1" ht="15"/>
    <row r="699" s="10" customFormat="1" ht="15"/>
    <row r="700" s="10" customFormat="1" ht="15"/>
    <row r="701" s="10" customFormat="1" ht="15"/>
    <row r="702" s="10" customFormat="1" ht="15"/>
    <row r="703" s="10" customFormat="1" ht="15"/>
    <row r="704" s="10" customFormat="1" ht="15"/>
    <row r="705" s="10" customFormat="1" ht="15"/>
    <row r="706" s="10" customFormat="1" ht="15"/>
    <row r="707" s="10" customFormat="1" ht="15"/>
    <row r="708" s="10" customFormat="1" ht="15"/>
    <row r="709" s="10" customFormat="1" ht="15"/>
    <row r="710" s="10" customFormat="1" ht="15"/>
    <row r="711" s="10" customFormat="1" ht="15"/>
    <row r="712" s="10" customFormat="1" ht="15"/>
    <row r="713" s="10" customFormat="1" ht="15"/>
    <row r="714" s="10" customFormat="1" ht="15"/>
    <row r="715" s="10" customFormat="1" ht="15"/>
    <row r="716" s="10" customFormat="1" ht="15"/>
    <row r="717" s="10" customFormat="1" ht="15"/>
    <row r="718" s="10" customFormat="1" ht="15"/>
    <row r="719" s="10" customFormat="1" ht="15"/>
    <row r="720" s="10" customFormat="1" ht="15"/>
    <row r="721" s="10" customFormat="1" ht="15"/>
    <row r="722" s="10" customFormat="1" ht="15"/>
    <row r="723" s="10" customFormat="1" ht="15"/>
    <row r="724" s="10" customFormat="1" ht="15"/>
    <row r="725" s="10" customFormat="1" ht="15"/>
    <row r="726" s="10" customFormat="1" ht="15"/>
    <row r="727" s="10" customFormat="1" ht="15"/>
    <row r="728" s="10" customFormat="1" ht="15"/>
    <row r="729" s="10" customFormat="1" ht="15"/>
    <row r="730" s="10" customFormat="1" ht="15"/>
    <row r="731" s="10" customFormat="1" ht="15"/>
    <row r="732" s="10" customFormat="1" ht="15"/>
    <row r="733" s="10" customFormat="1" ht="15"/>
    <row r="734" s="10" customFormat="1" ht="15"/>
    <row r="735" s="10" customFormat="1" ht="15"/>
    <row r="736" s="10" customFormat="1" ht="15"/>
    <row r="737" s="10" customFormat="1" ht="15"/>
    <row r="738" s="10" customFormat="1" ht="15"/>
    <row r="739" s="10" customFormat="1" ht="15"/>
    <row r="740" s="10" customFormat="1" ht="15"/>
    <row r="741" s="10" customFormat="1" ht="15"/>
    <row r="742" s="10" customFormat="1" ht="15"/>
    <row r="743" s="10" customFormat="1" ht="15"/>
    <row r="744" s="10" customFormat="1" ht="15"/>
    <row r="745" s="10" customFormat="1" ht="15"/>
    <row r="746" s="10" customFormat="1" ht="15"/>
    <row r="747" s="10" customFormat="1" ht="15"/>
    <row r="748" s="10" customFormat="1" ht="15"/>
    <row r="749" s="10" customFormat="1" ht="15"/>
    <row r="750" s="10" customFormat="1" ht="15"/>
    <row r="751" s="10" customFormat="1" ht="15"/>
    <row r="752" s="10" customFormat="1" ht="15"/>
    <row r="753" s="10" customFormat="1" ht="15"/>
    <row r="754" s="10" customFormat="1" ht="15"/>
    <row r="755" s="10" customFormat="1" ht="15"/>
    <row r="756" s="10" customFormat="1" ht="15"/>
    <row r="757" s="10" customFormat="1" ht="15"/>
    <row r="758" s="10" customFormat="1" ht="15"/>
    <row r="759" s="10" customFormat="1" ht="15"/>
    <row r="760" s="10" customFormat="1" ht="15"/>
    <row r="761" s="10" customFormat="1" ht="15"/>
    <row r="762" s="10" customFormat="1" ht="15"/>
    <row r="763" s="10" customFormat="1" ht="15"/>
    <row r="764" s="10" customFormat="1" ht="15"/>
    <row r="765" s="10" customFormat="1" ht="15"/>
    <row r="766" s="10" customFormat="1" ht="15"/>
    <row r="767" s="10" customFormat="1" ht="15"/>
    <row r="768" s="10" customFormat="1" ht="15"/>
    <row r="769" s="10" customFormat="1" ht="15"/>
    <row r="770" s="10" customFormat="1" ht="15"/>
    <row r="771" s="10" customFormat="1" ht="15"/>
    <row r="772" s="10" customFormat="1" ht="15"/>
    <row r="773" s="10" customFormat="1" ht="15"/>
    <row r="774" s="10" customFormat="1" ht="15"/>
    <row r="775" s="10" customFormat="1" ht="15"/>
    <row r="776" s="10" customFormat="1" ht="15"/>
    <row r="777" s="10" customFormat="1" ht="15"/>
    <row r="778" s="10" customFormat="1" ht="15"/>
    <row r="779" s="10" customFormat="1" ht="15"/>
    <row r="780" s="10" customFormat="1" ht="15"/>
    <row r="781" s="10" customFormat="1" ht="15"/>
    <row r="782" s="10" customFormat="1" ht="15"/>
    <row r="783" s="10" customFormat="1" ht="15"/>
    <row r="784" s="10" customFormat="1" ht="15"/>
    <row r="785" s="10" customFormat="1" ht="15"/>
    <row r="786" s="10" customFormat="1" ht="15"/>
    <row r="787" s="10" customFormat="1" ht="15"/>
    <row r="788" s="10" customFormat="1" ht="15"/>
    <row r="789" s="10" customFormat="1" ht="15"/>
    <row r="790" s="10" customFormat="1" ht="15"/>
    <row r="791" s="10" customFormat="1" ht="15"/>
    <row r="792" s="10" customFormat="1" ht="15"/>
    <row r="793" s="10" customFormat="1" ht="15"/>
    <row r="794" s="10" customFormat="1" ht="15"/>
    <row r="795" s="10" customFormat="1" ht="15"/>
    <row r="796" s="10" customFormat="1" ht="15"/>
    <row r="797" s="10" customFormat="1" ht="15"/>
    <row r="798" s="10" customFormat="1" ht="15"/>
    <row r="799" s="10" customFormat="1" ht="15"/>
    <row r="800" s="10" customFormat="1" ht="15"/>
    <row r="801" s="10" customFormat="1" ht="15"/>
    <row r="802" s="10" customFormat="1" ht="15"/>
    <row r="803" s="10" customFormat="1" ht="15"/>
    <row r="804" s="10" customFormat="1" ht="15"/>
    <row r="805" s="10" customFormat="1" ht="15"/>
    <row r="806" s="10" customFormat="1" ht="15"/>
    <row r="807" s="10" customFormat="1" ht="15"/>
    <row r="808" s="10" customFormat="1" ht="15"/>
    <row r="809" s="10" customFormat="1" ht="15"/>
    <row r="810" s="10" customFormat="1" ht="15"/>
    <row r="811" s="10" customFormat="1" ht="15"/>
    <row r="812" s="10" customFormat="1" ht="15"/>
    <row r="813" s="10" customFormat="1" ht="15"/>
    <row r="814" s="10" customFormat="1" ht="15"/>
    <row r="815" s="10" customFormat="1" ht="15"/>
    <row r="816" s="10" customFormat="1" ht="15"/>
    <row r="817" s="10" customFormat="1" ht="15"/>
    <row r="818" s="10" customFormat="1" ht="15"/>
    <row r="819" s="10" customFormat="1" ht="15"/>
    <row r="820" s="10" customFormat="1" ht="15"/>
    <row r="821" s="10" customFormat="1" ht="15"/>
    <row r="822" s="10" customFormat="1" ht="15"/>
    <row r="823" s="10" customFormat="1" ht="15"/>
    <row r="824" s="10" customFormat="1" ht="15"/>
    <row r="825" s="10" customFormat="1" ht="15"/>
    <row r="826" s="10" customFormat="1" ht="15"/>
    <row r="827" s="10" customFormat="1" ht="15"/>
    <row r="828" s="10" customFormat="1" ht="15"/>
    <row r="829" s="10" customFormat="1" ht="15"/>
    <row r="830" s="10" customFormat="1" ht="15"/>
    <row r="831" s="10" customFormat="1" ht="15"/>
    <row r="832" s="10" customFormat="1" ht="15"/>
    <row r="833" s="10" customFormat="1" ht="15"/>
    <row r="834" s="10" customFormat="1" ht="15"/>
    <row r="835" s="10" customFormat="1" ht="15"/>
    <row r="836" s="10" customFormat="1" ht="15"/>
    <row r="837" s="10" customFormat="1" ht="15"/>
    <row r="838" s="10" customFormat="1" ht="15"/>
    <row r="839" s="10" customFormat="1" ht="15"/>
    <row r="840" s="10" customFormat="1" ht="15"/>
    <row r="841" s="10" customFormat="1" ht="15"/>
    <row r="842" s="10" customFormat="1" ht="15"/>
    <row r="843" s="10" customFormat="1" ht="15"/>
    <row r="844" s="10" customFormat="1" ht="15"/>
    <row r="845" s="10" customFormat="1" ht="15"/>
    <row r="846" s="10" customFormat="1" ht="15"/>
    <row r="847" s="10" customFormat="1" ht="15"/>
    <row r="848" s="10" customFormat="1" ht="15"/>
    <row r="849" s="10" customFormat="1" ht="15"/>
    <row r="850" s="10" customFormat="1" ht="15"/>
    <row r="851" s="10" customFormat="1" ht="15"/>
    <row r="852" s="10" customFormat="1" ht="15"/>
    <row r="853" s="10" customFormat="1" ht="15"/>
    <row r="854" s="10" customFormat="1" ht="15"/>
    <row r="855" s="10" customFormat="1" ht="15"/>
    <row r="856" s="10" customFormat="1" ht="15"/>
    <row r="857" s="10" customFormat="1" ht="15"/>
    <row r="858" s="10" customFormat="1" ht="15"/>
    <row r="859" s="10" customFormat="1" ht="15"/>
    <row r="860" s="10" customFormat="1" ht="15"/>
    <row r="861" s="10" customFormat="1" ht="15"/>
    <row r="862" s="10" customFormat="1" ht="15"/>
    <row r="863" s="10" customFormat="1" ht="15"/>
    <row r="864" s="10" customFormat="1" ht="15"/>
  </sheetData>
  <sheetProtection/>
  <mergeCells count="14">
    <mergeCell ref="B1:I2"/>
    <mergeCell ref="B9:G9"/>
    <mergeCell ref="B16:G16"/>
    <mergeCell ref="B24:M24"/>
    <mergeCell ref="B27:G27"/>
    <mergeCell ref="B6:M6"/>
    <mergeCell ref="O60:P60"/>
    <mergeCell ref="O62:P62"/>
    <mergeCell ref="B34:G34"/>
    <mergeCell ref="B42:M42"/>
    <mergeCell ref="B45:G45"/>
    <mergeCell ref="B52:G52"/>
    <mergeCell ref="J62:L62"/>
    <mergeCell ref="J60:N60"/>
  </mergeCells>
  <hyperlinks>
    <hyperlink ref="J62:L62" location="Содержание!A1" display="Вернуться к содержанию"/>
    <hyperlink ref="J60" location="'1. Передача и распределение ээ'!A1" display="Вернуться в меню &quot;Переда и распределение электроэнергии"/>
    <hyperlink ref="J60:P60" location="'2. Тех. присоединение'!A1" display="Вернуться в меню &quot;Технологическое присоединение&quot;"/>
  </hyperlinks>
  <printOptions/>
  <pageMargins left="0.7" right="0.7" top="0.75" bottom="0.75" header="0.3" footer="0.3"/>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AlekhinaIM</dc:creator>
  <cp:keywords/>
  <dc:description/>
  <cp:lastModifiedBy>Microsoft Office User</cp:lastModifiedBy>
  <dcterms:created xsi:type="dcterms:W3CDTF">2016-08-30T12:06:56Z</dcterms:created>
  <dcterms:modified xsi:type="dcterms:W3CDTF">2020-08-19T07:08:00Z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