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85" yWindow="525" windowWidth="19035" windowHeight="9675" tabRatio="718" firstSheet="1" activeTab="3"/>
  </bookViews>
  <sheets>
    <sheet name="Справочник Вид продукции" sheetId="1" state="hidden" r:id="rId1"/>
    <sheet name="Лоты по инвестиционной деят-сти" sheetId="10" r:id="rId2"/>
    <sheet name="Лоты по операционной деят-сти" sheetId="7" r:id="rId3"/>
    <sheet name="Статистика" sheetId="9" r:id="rId4"/>
  </sheets>
  <definedNames>
    <definedName name="_xlnm._FilterDatabase" localSheetId="1" hidden="1">'Лоты по инвестиционной деят-сти'!$A$5:$AW$597</definedName>
    <definedName name="_xlnm._FilterDatabase" localSheetId="2" hidden="1">'Лоты по операционной деят-сти'!$A$6:$AW$759</definedName>
    <definedName name="Z_00FBB752_D40D_447C_88BC_1DE5B450CA55_.wvu.FilterData" localSheetId="1" hidden="1">'Лоты по инвестиционной деят-сти'!$A$5:$AW$5</definedName>
    <definedName name="Z_06404DD4_CBA6_484A_856C_61863F24ADE1_.wvu.FilterData" localSheetId="2" hidden="1">'Лоты по операционной деят-сти'!$A$6:$AW$569</definedName>
    <definedName name="Z_07604631_366D_46C0_9BBD_89C6221EBE5C_.wvu.FilterData" localSheetId="1" hidden="1">'Лоты по инвестиционной деят-сти'!$A$5:$AW$5</definedName>
    <definedName name="Z_0C44FF3D_BFA9_455E_A32A_1163921ECC59_.wvu.FilterData" localSheetId="1" hidden="1">'Лоты по инвестиционной деят-сти'!$A$5:$AW$5</definedName>
    <definedName name="Z_0C888AD6_0940_471A_AFF1_72C18D8BD67F_.wvu.FilterData" localSheetId="1" hidden="1">'Лоты по инвестиционной деят-сти'!$A$5:$AW$5</definedName>
    <definedName name="Z_14801B34_3378_4D0B_A76F_BACB03F29DBF_.wvu.FilterData" localSheetId="1" hidden="1">'Лоты по инвестиционной деят-сти'!$A$5:$AW$5</definedName>
    <definedName name="Z_182B74C9_B263_4B7E_A349_9D7BE7ED8B44_.wvu.FilterData" localSheetId="2" hidden="1">'Лоты по операционной деят-сти'!$A$6:$AW$725</definedName>
    <definedName name="Z_1EE52B71_37B3_40DB_A8F8_7B5E08E62B03_.wvu.FilterData" localSheetId="1" hidden="1">'Лоты по инвестиционной деят-сти'!$A$5:$AW$5</definedName>
    <definedName name="Z_22CB864C_9E45_486E_8F81_349EB8ABEE95_.wvu.FilterData" localSheetId="2" hidden="1">'Лоты по операционной деят-сти'!$A$6:$AW$480</definedName>
    <definedName name="Z_266D8910_EE63_4F03_AD8E_1EA3FEBC0F85_.wvu.PrintArea" localSheetId="3" hidden="1">Статистика!$A$1:$F$28</definedName>
    <definedName name="Z_26DE450A_4705_477D_96AC_953872733211_.wvu.PrintArea" localSheetId="3" hidden="1">Статистика!$A$1:$F$28</definedName>
    <definedName name="Z_29A5F1A4_16CD_4685_88C0_19613CDEBED0_.wvu.FilterData" localSheetId="1" hidden="1">'Лоты по инвестиционной деят-сти'!$A$5:$AW$5</definedName>
    <definedName name="Z_29ED6369_455B_4D43_8259_4990AD10AB99_.wvu.FilterData" localSheetId="1" hidden="1">'Лоты по инвестиционной деят-сти'!$A$5:$AW$5</definedName>
    <definedName name="Z_30D83B66_2E98_4267_9430_A8C8A02093BB_.wvu.FilterData" localSheetId="2" hidden="1">'Лоты по операционной деят-сти'!$A$6:$AW$724</definedName>
    <definedName name="Z_34EFBBA2_C257_41B0_B512_89E0EC81F9AF_.wvu.FilterData" localSheetId="1" hidden="1">'Лоты по инвестиционной деят-сти'!$A$5:$AW$5</definedName>
    <definedName name="Z_361D9493_8A8C_4E3C_91DF_642AB6ABE1AD_.wvu.FilterData" localSheetId="1" hidden="1">'Лоты по инвестиционной деят-сти'!$A$5:$AW$5</definedName>
    <definedName name="Z_3792B725_69C0_48E2_A18B_1F4E7385BF7C_.wvu.FilterData" localSheetId="2" hidden="1">'Лоты по операционной деят-сти'!$A$6:$AW$732</definedName>
    <definedName name="Z_3792B725_69C0_48E2_A18B_1F4E7385BF7C_.wvu.PrintArea" localSheetId="3" hidden="1">Статистика!$A$1:$F$28</definedName>
    <definedName name="Z_3792B725_69C0_48E2_A18B_1F4E7385BF7C_.wvu.Rows" localSheetId="2" hidden="1">'Лоты по операционной деят-сти'!#REF!</definedName>
    <definedName name="Z_3A9B4B5F_BB1E_40ED_A095_027AEA2C8888_.wvu.FilterData" localSheetId="1" hidden="1">'Лоты по инвестиционной деят-сти'!$A$5:$AW$5</definedName>
    <definedName name="Z_3EDA41A8_7D7C_45D1_ADF3_AFA5FD1C07F6_.wvu.FilterData" localSheetId="1" hidden="1">'Лоты по инвестиционной деят-сти'!$A$5:$AW$5</definedName>
    <definedName name="Z_43C2A733_EFC1_44B3_A458_154B0EF6D25F_.wvu.FilterData" localSheetId="1" hidden="1">'Лоты по инвестиционной деят-сти'!$A$5:$AW$5</definedName>
    <definedName name="Z_4425A0E5_CBD3_45DF_B6D7_A65CA4FC2416_.wvu.FilterData" localSheetId="2" hidden="1">'Лоты по операционной деят-сти'!$A$6:$AW$611</definedName>
    <definedName name="Z_44BA3A54_B8D9_47E7_BDD4_75370CCF6EBE_.wvu.FilterData" localSheetId="1" hidden="1">'Лоты по инвестиционной деят-сти'!$A$5:$AW$5</definedName>
    <definedName name="Z_48C656AB_B996_424F_88BF_1E19FAA5E18A_.wvu.FilterData" localSheetId="1" hidden="1">'Лоты по инвестиционной деят-сти'!$A$5:$AW$5</definedName>
    <definedName name="Z_4C0622CD_05E9_40F6_B632_CF13CF7B3DE5_.wvu.FilterData" localSheetId="1" hidden="1">'Лоты по инвестиционной деят-сти'!$A$5:$AW$5</definedName>
    <definedName name="Z_54FB3687_DEA5_4F72_B691_8DB6E75FA7D7_.wvu.FilterData" localSheetId="1" hidden="1">'Лоты по инвестиционной деят-сти'!$A$5:$AW$5</definedName>
    <definedName name="Z_591BDD69_CB48_4B2A_8325_615835EA6926_.wvu.FilterData" localSheetId="1" hidden="1">'Лоты по инвестиционной деят-сти'!$A$5:$AW$5</definedName>
    <definedName name="Z_5CEF45F5_517C_4611_81F5_3506FADC6942_.wvu.Cols" localSheetId="1" hidden="1">'Лоты по инвестиционной деят-сти'!$C:$D,'Лоты по инвестиционной деят-сти'!#REF!,'Лоты по инвестиционной деят-сти'!#REF!,'Лоты по инвестиционной деят-сти'!#REF!,'Лоты по инвестиционной деят-сти'!#REF!,'Лоты по инвестиционной деят-сти'!#REF!</definedName>
    <definedName name="Z_5CEF45F5_517C_4611_81F5_3506FADC6942_.wvu.FilterData" localSheetId="1" hidden="1">'Лоты по инвестиционной деят-сти'!$A$5:$AW$5</definedName>
    <definedName name="Z_5CEF45F5_517C_4611_81F5_3506FADC6942_.wvu.PrintArea" localSheetId="1" hidden="1">'Лоты по инвестиционной деят-сти'!$A$2:$AW$5</definedName>
    <definedName name="Z_5CEF45F5_517C_4611_81F5_3506FADC6942_.wvu.Rows" localSheetId="1" hidden="1">'Лоты по инвестиционной деят-сти'!$1:$1</definedName>
    <definedName name="Z_5D3BFFE0_4BEA_4F2D_8836_9A9E5206F72E_.wvu.FilterData" localSheetId="1" hidden="1">'Лоты по инвестиционной деят-сти'!$A$5:$AW$600</definedName>
    <definedName name="Z_5EC8F0CA_BB34_467C_9CFD_28F66CCCC4B2_.wvu.FilterData" localSheetId="1" hidden="1">'Лоты по инвестиционной деят-сти'!$A$5:$AW$5</definedName>
    <definedName name="Z_5F616362_3639_4AAC_A01A_1F2E5391C74E_.wvu.FilterData" localSheetId="2" hidden="1">'Лоты по операционной деят-сти'!$A$6:$AW$569</definedName>
    <definedName name="Z_605C1838_D739_4670_91D3_D281BD187B96_.wvu.FilterData" localSheetId="2" hidden="1">'Лоты по операционной деят-сти'!$A$6:$AW$559</definedName>
    <definedName name="Z_68932AD5_35C7_4A4E_B4A4_ECBAA5705B47_.wvu.PrintArea" localSheetId="3" hidden="1">Статистика!$A$1:$F$28</definedName>
    <definedName name="Z_689487D1_36F8_435D_937D_EA838CCA775E_.wvu.FilterData" localSheetId="1" hidden="1">'Лоты по инвестиционной деят-сти'!$A$5:$AW$5</definedName>
    <definedName name="Z_689487D1_36F8_435D_937D_EA838CCA775E_.wvu.PrintArea" localSheetId="1" hidden="1">'Лоты по инвестиционной деят-сти'!$A$1:$AW$5</definedName>
    <definedName name="Z_689487D1_36F8_435D_937D_EA838CCA775E_.wvu.Rows" localSheetId="1" hidden="1">'Лоты по инвестиционной деят-сти'!$1:$1</definedName>
    <definedName name="Z_68EF1BC5_1AE7_4CD5_BA84_08722D71B2F2_.wvu.FilterData" localSheetId="2" hidden="1">'Лоты по операционной деят-сти'!$A$6:$AW$499</definedName>
    <definedName name="Z_7145E087_6919_41BE_BE92_DB55F3BA6ACA_.wvu.FilterData" localSheetId="1" hidden="1">'Лоты по инвестиционной деят-сти'!$A$5:$AW$5</definedName>
    <definedName name="Z_78C9B480_31EB_4971_BF85_D396B6E7F3AD_.wvu.FilterData" localSheetId="2" hidden="1">'Лоты по операционной деят-сти'!$A$6:$AW$731</definedName>
    <definedName name="Z_78C9B480_31EB_4971_BF85_D396B6E7F3AD_.wvu.PrintArea" localSheetId="3" hidden="1">Статистика!$A$1:$F$28</definedName>
    <definedName name="Z_78C9B480_31EB_4971_BF85_D396B6E7F3AD_.wvu.Rows" localSheetId="2" hidden="1">'Лоты по операционной деят-сти'!#REF!</definedName>
    <definedName name="Z_7B863FCD_649A_4EAF_9533_3B58A6C6B404_.wvu.FilterData" localSheetId="1" hidden="1">'Лоты по инвестиционной деят-сти'!$A$5:$AW$5</definedName>
    <definedName name="Z_8939BB03_3D00_4FCD_8F7E_941BF367A23A_.wvu.PrintArea" localSheetId="3" hidden="1">Статистика!$A$1:$F$28</definedName>
    <definedName name="Z_93186D62_58A0_4047_BC84_554E4853D5D1_.wvu.Cols" localSheetId="1" hidden="1">'Лоты по инвестиционной деят-сти'!$C:$F,'Лоты по инвестиционной деят-сти'!$H:$K,'Лоты по инвестиционной деят-сти'!$M:$M,'Лоты по инвестиционной деят-сти'!#REF!,'Лоты по инвестиционной деят-сти'!$T:$U,'Лоты по инвестиционной деят-сти'!$X:$AA,'Лоты по инвестиционной деят-сти'!$AC:$AH,'Лоты по инвестиционной деят-сти'!$AL:$AN,'Лоты по инвестиционной деят-сти'!$AQ:$AQ</definedName>
    <definedName name="Z_93186D62_58A0_4047_BC84_554E4853D5D1_.wvu.FilterData" localSheetId="1" hidden="1">'Лоты по инвестиционной деят-сти'!$A$5:$AW$5</definedName>
    <definedName name="Z_93186D62_58A0_4047_BC84_554E4853D5D1_.wvu.PrintArea" localSheetId="1" hidden="1">'Лоты по инвестиционной деят-сти'!$A$1:$AW$5</definedName>
    <definedName name="Z_93186D62_58A0_4047_BC84_554E4853D5D1_.wvu.Rows" localSheetId="1" hidden="1">'Лоты по инвестиционной деят-сти'!$1:$1</definedName>
    <definedName name="Z_97206D4B_39D2_4633_B258_544D059AB9B9_.wvu.PrintArea" localSheetId="3" hidden="1">Статистика!$A$1:$F$28</definedName>
    <definedName name="Z_9736142E_0B98_4999_91B3_B6B3948739CD_.wvu.PrintArea" localSheetId="3" hidden="1">Статистика!$A$1:$F$28</definedName>
    <definedName name="Z_9809A483_523E_4DAC_91B9_D1569890B022_.wvu.FilterData" localSheetId="1" hidden="1">'Лоты по инвестиционной деят-сти'!$A$5:$AW$5</definedName>
    <definedName name="Z_9DB4EA31_715A_4DD8_9AF4_F2B8C7219E06_.wvu.FilterData" localSheetId="1" hidden="1">'Лоты по инвестиционной деят-сти'!$A$5:$AW$5</definedName>
    <definedName name="Z_9F37EE4B_B808_4CA8_B6F5_1FBF028085A4_.wvu.FilterData" localSheetId="1" hidden="1">'Лоты по инвестиционной деят-сти'!$A$5:$AW$5</definedName>
    <definedName name="Z_A43E5D15_AFE5_41D9_A519_8656C3FED6E7_.wvu.FilterData" localSheetId="1" hidden="1">'Лоты по инвестиционной деят-сти'!$A$5:$AW$5</definedName>
    <definedName name="Z_A7F59FB5_459B_45E5_A547_F6CB183A5540_.wvu.PrintArea" localSheetId="3" hidden="1">Статистика!$A$1:$F$28</definedName>
    <definedName name="Z_B32DFE66_9D9A_470C_9D73_54BEBCA231BA_.wvu.FilterData" localSheetId="2" hidden="1">'Лоты по операционной деят-сти'!$A$6:$AW$480</definedName>
    <definedName name="Z_C19BEC9C_370F_49FC_8D09_1E14143AE774_.wvu.FilterData" localSheetId="2" hidden="1">'Лоты по операционной деят-сти'!$A$6:$AW$724</definedName>
    <definedName name="Z_C751719D_5A63_4ED6_88C5_A3A66915C702_.wvu.FilterData" localSheetId="1" hidden="1">'Лоты по инвестиционной деят-сти'!$A$5:$AW$5</definedName>
    <definedName name="Z_CAAB25DD_CC6F_491B_B70C_B356236F0282_.wvu.FilterData" localSheetId="2" hidden="1">'Лоты по операционной деят-сти'!$A$6:$AW$731</definedName>
    <definedName name="Z_CF706EA0_D495_4850_86D8_7035591649AF_.wvu.FilterData" localSheetId="2" hidden="1">'Лоты по операционной деят-сти'!$A$6:$AW$499</definedName>
    <definedName name="Z_D4288DDB_61C3_4CD2_87AD_2946366F91D6_.wvu.FilterData" localSheetId="2" hidden="1">'Лоты по операционной деят-сти'!$A$6:$AW$499</definedName>
    <definedName name="Z_D5CB114E_4CA7_4F7E_B5A1_058579DE20B8_.wvu.FilterData" localSheetId="1" hidden="1">'Лоты по инвестиционной деят-сти'!$A$5:$AW$5</definedName>
    <definedName name="Z_D7E64522_B838_468D_9F5C_1160D33EC623_.wvu.FilterData" localSheetId="1" hidden="1">'Лоты по инвестиционной деят-сти'!$A$5:$AW$5</definedName>
    <definedName name="Z_D8E4066F_FC36_4C32_8334_AA9744542186_.wvu.FilterData" localSheetId="1" hidden="1">'Лоты по инвестиционной деят-сти'!$A$5:$AW$5</definedName>
    <definedName name="Z_D9266E40_D895_4433_AF4D_EF4A085E70EF_.wvu.FilterData" localSheetId="1" hidden="1">'Лоты по инвестиционной деят-сти'!$A$5:$AW$5</definedName>
    <definedName name="Z_E3F44D12_B689_4626_A80A_D349CCD0EBCE_.wvu.FilterData" localSheetId="1" hidden="1">'Лоты по инвестиционной деят-сти'!$A$5:$AW$5</definedName>
    <definedName name="Z_E6F11454_3A9F_4C48_8913_8C425718DB91_.wvu.FilterData" localSheetId="1" hidden="1">'Лоты по инвестиционной деят-сти'!$A$5:$AW$5</definedName>
    <definedName name="Z_EC77FB49_2281_4A19_A744_18CA013ABD2F_.wvu.FilterData" localSheetId="2" hidden="1">'Лоты по операционной деят-сти'!$A$6:$AW$731</definedName>
    <definedName name="Z_EC77FB49_2281_4A19_A744_18CA013ABD2F_.wvu.PrintArea" localSheetId="3" hidden="1">Статистика!$A$1:$F$28</definedName>
    <definedName name="Z_EC77FB49_2281_4A19_A744_18CA013ABD2F_.wvu.Rows" localSheetId="2" hidden="1">'Лоты по операционной деят-сти'!#REF!</definedName>
    <definedName name="Z_EC8E82B3_7C73_4755_8915_0971BE19A77F_.wvu.PrintArea" localSheetId="3" hidden="1">Статистика!$A$1:$F$28</definedName>
    <definedName name="Z_F0281C79_FBB3_4EE4_86A9_3852C511CC3F_.wvu.FilterData" localSheetId="2" hidden="1">'Лоты по операционной деят-сти'!$A$6:$AW$685</definedName>
    <definedName name="Z_F1B80137_1FBD_4C4F_9F6C_89E69F136F4D_.wvu.FilterData" localSheetId="2" hidden="1">'Лоты по операционной деят-сти'!$A$6:$AW$572</definedName>
    <definedName name="Z_F1B80137_1FBD_4C4F_9F6C_89E69F136F4D_.wvu.Rows" localSheetId="2" hidden="1">'Лоты по операционной деят-сти'!#REF!</definedName>
    <definedName name="Z_F220C3B2_5F57_44C3_843F_A7EF216E5F51_.wvu.PrintArea" localSheetId="3" hidden="1">Статистика!$A$1:$F$28</definedName>
    <definedName name="Z_F4A736B2_5A19_4F30_99CB_4ABB7BDC50FE_.wvu.FilterData" localSheetId="1" hidden="1">'Лоты по инвестиционной деят-сти'!$A$5:$AW$5</definedName>
    <definedName name="Z_F98FC7AE_2140_47B2_A396_715D91731CC7_.wvu.FilterData" localSheetId="1" hidden="1">'Лоты по инвестиционной деят-сти'!$A$5:$AW$5</definedName>
    <definedName name="Z_FD449BB0_C98A_4361_961E_00D30161FC0F_.wvu.FilterData" localSheetId="1" hidden="1">'Лоты по инвестиционной деят-сти'!$A$5:$AW$5</definedName>
    <definedName name="ВД_ИД">'Лоты по инвестиционной деят-сти'!$A$6:$A$596</definedName>
    <definedName name="ВД_ОД">'Лоты по операционной деят-сти'!$A$7:$A$758</definedName>
    <definedName name="ВидЭТП_ИД">'Лоты по инвестиционной деят-сти'!$U$6:$U$596</definedName>
    <definedName name="ВидЭТП_ОД">'Лоты по операционной деят-сти'!$U$7:$U$758</definedName>
    <definedName name="МСП_ИД">'Лоты по инвестиционной деят-сти'!$J$6:$J$596</definedName>
    <definedName name="МСП_ОД">'Лоты по операционной деят-сти'!$J$7:$J$758</definedName>
    <definedName name="_xlnm.Print_Area" localSheetId="3">Статистика!$A$1:$F$35</definedName>
    <definedName name="СпособЗакупки_ИД">'Лоты по инвестиционной деят-сти'!$S$6:$S$596</definedName>
    <definedName name="СпособЗакупки_ОД">'Лоты по операционной деят-сти'!$S$7:$S$758</definedName>
    <definedName name="Сумма_ИД">'Лоты по инвестиционной деят-сти'!$Q$6:$Q$596</definedName>
    <definedName name="Сумма_ОД">'Лоты по операционной деят-сти'!$Q$7:$Q$758</definedName>
    <definedName name="Филиал_ИД">'Лоты по инвестиционной деят-сти'!$C$6:$C$596</definedName>
    <definedName name="Филиал_ОД">'Лоты по операционной деят-сти'!$C$7:$C$758</definedName>
  </definedNames>
  <calcPr calcId="125725"/>
  <customWorkbookViews>
    <customWorkbookView name="PerminovaIM - Личное представление" guid="{78C9B480-31EB-4971-BF85-D396B6E7F3AD}" mergeInterval="0" personalView="1" maximized="1" xWindow="1" yWindow="1" windowWidth="1916" windowHeight="800" tabRatio="718" activeSheetId="7"/>
    <customWorkbookView name="I'm Happy. I'm Grateful. Thanks - Личное представление" guid="{EC77FB49-2281-4A19-A744-18CA013ABD2F}" mergeInterval="0" personalView="1" maximized="1" xWindow="1" yWindow="1" windowWidth="762" windowHeight="643" tabRatio="718" activeSheetId="7"/>
    <customWorkbookView name="AndrushenkoEV - Личное представление" guid="{F1B80137-1FBD-4C4F-9F6C-89E69F136F4D}" mergeInterval="0" personalView="1" maximized="1" xWindow="1" yWindow="1" windowWidth="1916" windowHeight="818" tabRatio="718" activeSheetId="7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FaleevaAM - Личное представление" guid="{0665383F-517F-4531-85E8-11311FD6FB0A}" mergeInterval="0" personalView="1" maximized="1" xWindow="1" yWindow="1" windowWidth="1916" windowHeight="860" tabRatio="718" activeSheetId="7"/>
    <customWorkbookView name="Давлетшин О.Р. - Личное представление" guid="{3792B725-69C0-48E2-A18B-1F4E7385BF7C}" mergeInterval="0" personalView="1" maximized="1" xWindow="1" yWindow="1" windowWidth="1851" windowHeight="889" tabRatio="718" activeSheetId="8"/>
  </customWorkbookViews>
</workbook>
</file>

<file path=xl/calcChain.xml><?xml version="1.0" encoding="utf-8"?>
<calcChain xmlns="http://schemas.openxmlformats.org/spreadsheetml/2006/main">
  <c r="O597" i="10"/>
  <c r="P597"/>
  <c r="R758" i="7" l="1"/>
  <c r="E19" i="9"/>
  <c r="C19"/>
  <c r="E18"/>
  <c r="C18"/>
  <c r="S578" i="7"/>
  <c r="S577"/>
  <c r="S574"/>
  <c r="S573"/>
  <c r="S568"/>
  <c r="S465"/>
  <c r="S464"/>
  <c r="S463"/>
  <c r="S462"/>
  <c r="S461"/>
  <c r="S460"/>
  <c r="S227"/>
  <c r="R597" i="10"/>
  <c r="Q597"/>
  <c r="AJ757" i="7"/>
  <c r="W757"/>
  <c r="V757" s="1"/>
  <c r="AJ756"/>
  <c r="W756"/>
  <c r="V756" s="1"/>
  <c r="Q756"/>
  <c r="AJ755"/>
  <c r="W755"/>
  <c r="V755" s="1"/>
  <c r="Q755"/>
  <c r="AJ754"/>
  <c r="W754"/>
  <c r="V754" s="1"/>
  <c r="Q754"/>
  <c r="C20" i="9" l="1"/>
  <c r="E20"/>
  <c r="W753" i="7"/>
  <c r="V753" s="1"/>
  <c r="R753"/>
  <c r="S753" s="1"/>
  <c r="W752"/>
  <c r="V752" s="1"/>
  <c r="R752"/>
  <c r="S752" s="1"/>
  <c r="W751"/>
  <c r="V751" s="1"/>
  <c r="R751"/>
  <c r="S751" s="1"/>
  <c r="W750"/>
  <c r="V750" s="1"/>
  <c r="R750"/>
  <c r="S750" s="1"/>
  <c r="W749"/>
  <c r="V749" s="1"/>
  <c r="R749"/>
  <c r="S749" s="1"/>
  <c r="W748"/>
  <c r="V748" s="1"/>
  <c r="R748"/>
  <c r="S748" s="1"/>
  <c r="W747"/>
  <c r="V747" s="1"/>
  <c r="R747"/>
  <c r="S747" s="1"/>
  <c r="W746"/>
  <c r="V746" s="1"/>
  <c r="R746"/>
  <c r="S746" s="1"/>
  <c r="W745"/>
  <c r="V745" s="1"/>
  <c r="R745"/>
  <c r="W744"/>
  <c r="V744" s="1"/>
  <c r="R744"/>
  <c r="S744" s="1"/>
  <c r="W743"/>
  <c r="V743" s="1"/>
  <c r="R743"/>
  <c r="S743" s="1"/>
  <c r="W742"/>
  <c r="V742" s="1"/>
  <c r="R742"/>
  <c r="S742" s="1"/>
  <c r="W741"/>
  <c r="V741" s="1"/>
  <c r="R741"/>
  <c r="S741" s="1"/>
  <c r="W740"/>
  <c r="V740" s="1"/>
  <c r="R740"/>
  <c r="S740" s="1"/>
  <c r="W739"/>
  <c r="V739" s="1"/>
  <c r="R739"/>
  <c r="S739" s="1"/>
  <c r="W738"/>
  <c r="V738" s="1"/>
  <c r="R738"/>
  <c r="S738" s="1"/>
  <c r="W737"/>
  <c r="V737" s="1"/>
  <c r="R737"/>
  <c r="W736"/>
  <c r="V736" s="1"/>
  <c r="R736"/>
  <c r="S736" s="1"/>
  <c r="W735"/>
  <c r="V735" s="1"/>
  <c r="R735"/>
  <c r="S735" s="1"/>
  <c r="W734"/>
  <c r="V734" s="1"/>
  <c r="R734"/>
  <c r="S734" s="1"/>
  <c r="W733"/>
  <c r="V733" s="1"/>
  <c r="R733"/>
  <c r="S733" s="1"/>
  <c r="W732" l="1"/>
  <c r="AI732" s="1"/>
  <c r="R732"/>
  <c r="S732" s="1"/>
  <c r="W649" l="1"/>
  <c r="W693"/>
  <c r="V693" s="1"/>
  <c r="R693"/>
  <c r="W692"/>
  <c r="V692" s="1"/>
  <c r="R692"/>
  <c r="W691"/>
  <c r="V691" s="1"/>
  <c r="R691"/>
  <c r="W690"/>
  <c r="V690" s="1"/>
  <c r="R690"/>
  <c r="W689"/>
  <c r="V689" s="1"/>
  <c r="R689"/>
  <c r="W688"/>
  <c r="V688" s="1"/>
  <c r="R688"/>
  <c r="W687"/>
  <c r="V687" s="1"/>
  <c r="R687"/>
  <c r="W686"/>
  <c r="V686" s="1"/>
  <c r="R686"/>
  <c r="W683"/>
  <c r="V683" s="1"/>
  <c r="R683"/>
  <c r="W682"/>
  <c r="V682" s="1"/>
  <c r="R682"/>
  <c r="W681"/>
  <c r="V681" s="1"/>
  <c r="R681"/>
  <c r="W680"/>
  <c r="V680" s="1"/>
  <c r="R680"/>
  <c r="W679"/>
  <c r="V679" s="1"/>
  <c r="R679"/>
  <c r="W678"/>
  <c r="V678" s="1"/>
  <c r="R678"/>
  <c r="W677"/>
  <c r="V677" s="1"/>
  <c r="R677"/>
  <c r="W675"/>
  <c r="V675" s="1"/>
  <c r="R675"/>
  <c r="W674"/>
  <c r="V674" s="1"/>
  <c r="R674"/>
  <c r="W673"/>
  <c r="V673" s="1"/>
  <c r="R673"/>
  <c r="W672"/>
  <c r="V672" s="1"/>
  <c r="R672"/>
  <c r="W671"/>
  <c r="V671" s="1"/>
  <c r="R671"/>
  <c r="W670"/>
  <c r="V670" s="1"/>
  <c r="R670"/>
  <c r="W669"/>
  <c r="V669" s="1"/>
  <c r="R669"/>
  <c r="W667"/>
  <c r="V667" s="1"/>
  <c r="R667"/>
  <c r="W666"/>
  <c r="V666" s="1"/>
  <c r="R666"/>
  <c r="W665"/>
  <c r="V665" s="1"/>
  <c r="R665"/>
  <c r="W664"/>
  <c r="V664" s="1"/>
  <c r="R664"/>
  <c r="W663"/>
  <c r="V663" s="1"/>
  <c r="R663"/>
  <c r="W662"/>
  <c r="V662" s="1"/>
  <c r="R662"/>
  <c r="W661"/>
  <c r="V661" s="1"/>
  <c r="R661"/>
  <c r="W659"/>
  <c r="V659" s="1"/>
  <c r="R659"/>
  <c r="W658"/>
  <c r="V658" s="1"/>
  <c r="R658"/>
  <c r="W657"/>
  <c r="V657" s="1"/>
  <c r="R657"/>
  <c r="W655"/>
  <c r="V655" s="1"/>
  <c r="R655"/>
  <c r="W654"/>
  <c r="V654" s="1"/>
  <c r="R654"/>
  <c r="W653"/>
  <c r="V653" s="1"/>
  <c r="R653"/>
  <c r="W652"/>
  <c r="V652" s="1"/>
  <c r="R652"/>
  <c r="W651"/>
  <c r="V651" s="1"/>
  <c r="R651"/>
  <c r="W650"/>
  <c r="V650" s="1"/>
  <c r="R650"/>
  <c r="R646"/>
  <c r="R645"/>
  <c r="R644"/>
  <c r="R643"/>
  <c r="R642"/>
  <c r="R641"/>
  <c r="R640"/>
  <c r="R638"/>
  <c r="R637"/>
  <c r="R636"/>
  <c r="R635"/>
  <c r="R634"/>
  <c r="R633"/>
  <c r="R632"/>
  <c r="R631"/>
  <c r="R630"/>
  <c r="R628"/>
  <c r="R627"/>
  <c r="R626"/>
  <c r="R625"/>
  <c r="R624"/>
  <c r="R623"/>
  <c r="R622"/>
  <c r="R621"/>
  <c r="R620"/>
  <c r="C23" i="9" l="1"/>
  <c r="D23" l="1"/>
  <c r="W326" i="7" l="1"/>
  <c r="V326" s="1"/>
  <c r="R326"/>
  <c r="W325"/>
  <c r="V325" s="1"/>
  <c r="R325"/>
  <c r="W321" l="1"/>
  <c r="V321" s="1"/>
  <c r="R321"/>
  <c r="W322"/>
  <c r="V322" s="1"/>
  <c r="R322"/>
  <c r="W731" l="1"/>
  <c r="V731" s="1"/>
  <c r="W730"/>
  <c r="V730" s="1"/>
  <c r="R731"/>
  <c r="R730"/>
  <c r="R718" l="1"/>
  <c r="R729"/>
  <c r="W318" l="1"/>
  <c r="V318" s="1"/>
  <c r="R318"/>
  <c r="S318" s="1"/>
  <c r="W317"/>
  <c r="V317" s="1"/>
  <c r="R317"/>
  <c r="S317" s="1"/>
  <c r="R294" l="1"/>
  <c r="W295"/>
  <c r="V295" s="1"/>
  <c r="R295"/>
  <c r="W294"/>
  <c r="V294" s="1"/>
  <c r="W725" l="1"/>
  <c r="V725" s="1"/>
  <c r="R725"/>
  <c r="R724" l="1"/>
  <c r="V724"/>
  <c r="V723"/>
  <c r="R723"/>
  <c r="S723" s="1"/>
  <c r="R722" l="1"/>
  <c r="R721"/>
  <c r="R720"/>
  <c r="R719"/>
  <c r="W717" l="1"/>
  <c r="V717" s="1"/>
  <c r="W500" l="1"/>
  <c r="V500" s="1"/>
  <c r="W701" l="1"/>
  <c r="V701" s="1"/>
  <c r="R701"/>
  <c r="S701" s="1"/>
  <c r="W700"/>
  <c r="V700" s="1"/>
  <c r="R700"/>
  <c r="S700" s="1"/>
  <c r="W703"/>
  <c r="V703" s="1"/>
  <c r="R703"/>
  <c r="S703" s="1"/>
  <c r="P122" l="1"/>
  <c r="R716" l="1"/>
  <c r="W715"/>
  <c r="V715" s="1"/>
  <c r="R715"/>
  <c r="S715" s="1"/>
  <c r="W712"/>
  <c r="AI712" s="1"/>
  <c r="O712"/>
  <c r="W711"/>
  <c r="AI711" s="1"/>
  <c r="O711"/>
  <c r="W710"/>
  <c r="AI710" s="1"/>
  <c r="AK710" s="1"/>
  <c r="O710"/>
  <c r="W709"/>
  <c r="AI709" s="1"/>
  <c r="O709"/>
  <c r="Q709" s="1"/>
  <c r="R710" l="1"/>
  <c r="Q712"/>
  <c r="Q711"/>
  <c r="R709"/>
  <c r="AK709"/>
  <c r="AJ709"/>
  <c r="AJ711"/>
  <c r="AK711"/>
  <c r="AJ712"/>
  <c r="AK712"/>
  <c r="Q710"/>
  <c r="AJ710"/>
  <c r="R712"/>
  <c r="R711"/>
  <c r="R702" l="1"/>
  <c r="S702" s="1"/>
  <c r="O702"/>
  <c r="W704" l="1"/>
  <c r="V704" s="1"/>
  <c r="Q704"/>
  <c r="P704"/>
  <c r="R704" l="1"/>
  <c r="R696"/>
  <c r="R708"/>
  <c r="R707"/>
  <c r="W706" l="1"/>
  <c r="V706" s="1"/>
  <c r="R706"/>
  <c r="W705"/>
  <c r="V705" s="1"/>
  <c r="R705"/>
  <c r="S705" s="1"/>
  <c r="R567" l="1"/>
  <c r="R566"/>
  <c r="V699"/>
  <c r="R699"/>
  <c r="S699" s="1"/>
  <c r="V698"/>
  <c r="R698"/>
  <c r="V697"/>
  <c r="R697"/>
  <c r="S697" s="1"/>
  <c r="O235" l="1"/>
  <c r="Q235" l="1"/>
  <c r="R694"/>
  <c r="R592"/>
  <c r="R591"/>
  <c r="R590"/>
  <c r="R589"/>
  <c r="R588"/>
  <c r="R587"/>
  <c r="R586"/>
  <c r="R585"/>
  <c r="R584"/>
  <c r="R583"/>
  <c r="R582"/>
  <c r="R235" l="1"/>
  <c r="S235" s="1"/>
  <c r="W685"/>
  <c r="V685" s="1"/>
  <c r="R685"/>
  <c r="W684"/>
  <c r="V684" s="1"/>
  <c r="R684"/>
  <c r="W676"/>
  <c r="V676" s="1"/>
  <c r="R676"/>
  <c r="W668"/>
  <c r="V668" s="1"/>
  <c r="R668"/>
  <c r="S668" s="1"/>
  <c r="W660"/>
  <c r="V660" s="1"/>
  <c r="R660"/>
  <c r="W656"/>
  <c r="V656" s="1"/>
  <c r="R656"/>
  <c r="V649"/>
  <c r="R649"/>
  <c r="W648"/>
  <c r="V648" s="1"/>
  <c r="R648"/>
  <c r="S648" s="1"/>
  <c r="W647"/>
  <c r="V647" s="1"/>
  <c r="R647"/>
  <c r="R639"/>
  <c r="R629"/>
  <c r="R619"/>
  <c r="W618"/>
  <c r="V618" s="1"/>
  <c r="R618"/>
  <c r="R617"/>
  <c r="R616"/>
  <c r="R615"/>
  <c r="R614"/>
  <c r="R613"/>
  <c r="R612"/>
  <c r="W371" l="1"/>
  <c r="R371"/>
  <c r="S371" s="1"/>
  <c r="W610" l="1"/>
  <c r="V610" s="1"/>
  <c r="R610"/>
  <c r="V609"/>
  <c r="R609"/>
  <c r="W608"/>
  <c r="V608" s="1"/>
  <c r="R608"/>
  <c r="V607"/>
  <c r="R607"/>
  <c r="W606"/>
  <c r="V606" s="1"/>
  <c r="R606"/>
  <c r="W605"/>
  <c r="V605" s="1"/>
  <c r="R605"/>
  <c r="S605" s="1"/>
  <c r="V604"/>
  <c r="R604"/>
  <c r="S604" s="1"/>
  <c r="W603"/>
  <c r="V603" s="1"/>
  <c r="R603"/>
  <c r="R602"/>
  <c r="R601"/>
  <c r="V600"/>
  <c r="R600"/>
  <c r="V598" l="1"/>
  <c r="V599"/>
  <c r="P599"/>
  <c r="P598"/>
  <c r="Q599" l="1"/>
  <c r="Q598"/>
  <c r="R478"/>
  <c r="R598" l="1"/>
  <c r="R599"/>
  <c r="W597"/>
  <c r="V597" s="1"/>
  <c r="R597"/>
  <c r="Q596" l="1"/>
  <c r="P596"/>
  <c r="Q595"/>
  <c r="P595"/>
  <c r="Q594"/>
  <c r="P594"/>
  <c r="Q593"/>
  <c r="P593"/>
  <c r="R596" l="1"/>
  <c r="S596" s="1"/>
  <c r="R594"/>
  <c r="R595"/>
  <c r="R593"/>
  <c r="R565"/>
  <c r="R564"/>
  <c r="R563"/>
  <c r="R562"/>
  <c r="R561"/>
  <c r="R560"/>
  <c r="S560" s="1"/>
  <c r="AK581" l="1"/>
  <c r="R581"/>
  <c r="AK580"/>
  <c r="R580"/>
  <c r="W579"/>
  <c r="AK578"/>
  <c r="W577"/>
  <c r="W576"/>
  <c r="AK575"/>
  <c r="W574"/>
  <c r="AJ571"/>
  <c r="AB571"/>
  <c r="W571"/>
  <c r="O571"/>
  <c r="R572"/>
  <c r="Q571" l="1"/>
  <c r="R570"/>
  <c r="R571" l="1"/>
  <c r="R569"/>
  <c r="S571" l="1"/>
  <c r="V571" l="1"/>
  <c r="R535"/>
  <c r="S535" s="1"/>
  <c r="R559" l="1"/>
  <c r="R558"/>
  <c r="R557"/>
  <c r="R556"/>
  <c r="R555"/>
  <c r="R554"/>
  <c r="R553"/>
  <c r="S553" s="1"/>
  <c r="R552"/>
  <c r="R551"/>
  <c r="R550"/>
  <c r="R549"/>
  <c r="R548"/>
  <c r="S548" s="1"/>
  <c r="R547"/>
  <c r="R546"/>
  <c r="R545"/>
  <c r="R544"/>
  <c r="R543"/>
  <c r="R542"/>
  <c r="R541"/>
  <c r="S541" s="1"/>
  <c r="R540"/>
  <c r="R539"/>
  <c r="S539" s="1"/>
  <c r="R538"/>
  <c r="S538" s="1"/>
  <c r="R537"/>
  <c r="S537" s="1"/>
  <c r="R536"/>
  <c r="R534"/>
  <c r="R533"/>
  <c r="S533" s="1"/>
  <c r="R532"/>
  <c r="S532" s="1"/>
  <c r="R531"/>
  <c r="S531" s="1"/>
  <c r="R530"/>
  <c r="R529"/>
  <c r="R528"/>
  <c r="R527"/>
  <c r="S527" s="1"/>
  <c r="R526"/>
  <c r="R525"/>
  <c r="R524"/>
  <c r="R523"/>
  <c r="R522"/>
  <c r="R521"/>
  <c r="R520" l="1"/>
  <c r="R519"/>
  <c r="R518"/>
  <c r="O517"/>
  <c r="R513"/>
  <c r="P513"/>
  <c r="O512"/>
  <c r="P512" l="1"/>
  <c r="Q512" s="1"/>
  <c r="C24" i="9" s="1"/>
  <c r="O519" i="7"/>
  <c r="P517"/>
  <c r="O518"/>
  <c r="Q517"/>
  <c r="R512" l="1"/>
  <c r="P519"/>
  <c r="P518"/>
  <c r="Q519"/>
  <c r="Q518"/>
  <c r="R511" l="1"/>
  <c r="R510"/>
  <c r="R509"/>
  <c r="S509" s="1"/>
  <c r="P509"/>
  <c r="Q508" l="1"/>
  <c r="Q507"/>
  <c r="Q506"/>
  <c r="Q505"/>
  <c r="Q504"/>
  <c r="Q503"/>
  <c r="Q502"/>
  <c r="O501"/>
  <c r="R508" l="1"/>
  <c r="R507"/>
  <c r="R504"/>
  <c r="R506"/>
  <c r="R503"/>
  <c r="R502"/>
  <c r="R505"/>
  <c r="Q501"/>
  <c r="R500"/>
  <c r="R501" l="1"/>
  <c r="W499"/>
  <c r="R499"/>
  <c r="W498"/>
  <c r="R498"/>
  <c r="W497"/>
  <c r="R497"/>
  <c r="W496"/>
  <c r="R496"/>
  <c r="W495"/>
  <c r="R495"/>
  <c r="W494"/>
  <c r="R494"/>
  <c r="W493"/>
  <c r="R493"/>
  <c r="W492"/>
  <c r="R492"/>
  <c r="W491"/>
  <c r="R491"/>
  <c r="W490"/>
  <c r="R490"/>
  <c r="W489"/>
  <c r="R489"/>
  <c r="W488"/>
  <c r="R488"/>
  <c r="S488" s="1"/>
  <c r="W487"/>
  <c r="R487"/>
  <c r="W486"/>
  <c r="R486"/>
  <c r="S486" s="1"/>
  <c r="W485"/>
  <c r="R485"/>
  <c r="W484"/>
  <c r="R484"/>
  <c r="W483"/>
  <c r="R483"/>
  <c r="W482"/>
  <c r="R482"/>
  <c r="W481"/>
  <c r="R481"/>
  <c r="R480" l="1"/>
  <c r="S17" l="1"/>
  <c r="R342"/>
  <c r="R428" l="1"/>
  <c r="R427"/>
  <c r="R426"/>
  <c r="S426" s="1"/>
  <c r="R425"/>
  <c r="R424"/>
  <c r="R423"/>
  <c r="R422"/>
  <c r="R421"/>
  <c r="R420"/>
  <c r="R479" l="1"/>
  <c r="Q477" l="1"/>
  <c r="P477"/>
  <c r="Q476"/>
  <c r="P476"/>
  <c r="Q475"/>
  <c r="P475"/>
  <c r="Q474"/>
  <c r="P474"/>
  <c r="Q473"/>
  <c r="P473"/>
  <c r="Q472"/>
  <c r="P472"/>
  <c r="Q471"/>
  <c r="P471"/>
  <c r="O470"/>
  <c r="R472" l="1"/>
  <c r="R474"/>
  <c r="R476"/>
  <c r="R471"/>
  <c r="R473"/>
  <c r="R475"/>
  <c r="R477"/>
  <c r="R469"/>
  <c r="R468"/>
  <c r="R467"/>
  <c r="S467" s="1"/>
  <c r="R466"/>
  <c r="Q465"/>
  <c r="Q464"/>
  <c r="Q463"/>
  <c r="AJ462"/>
  <c r="Q462"/>
  <c r="Q461"/>
  <c r="Q460"/>
  <c r="C22" i="9" s="1"/>
  <c r="R470" i="7" l="1"/>
  <c r="S470" s="1"/>
  <c r="AI434"/>
  <c r="R459" l="1"/>
  <c r="S459" s="1"/>
  <c r="R458"/>
  <c r="R457" l="1"/>
  <c r="R456"/>
  <c r="R455"/>
  <c r="R454"/>
  <c r="R453"/>
  <c r="R452"/>
  <c r="R451"/>
  <c r="R450"/>
  <c r="R449"/>
  <c r="R448"/>
  <c r="R447"/>
  <c r="R446"/>
  <c r="R445"/>
  <c r="R444"/>
  <c r="R443"/>
  <c r="S443" s="1"/>
  <c r="R442"/>
  <c r="S442" s="1"/>
  <c r="R441"/>
  <c r="R440" l="1"/>
  <c r="P440"/>
  <c r="O440"/>
  <c r="R439"/>
  <c r="P439"/>
  <c r="O439"/>
  <c r="R438"/>
  <c r="P438"/>
  <c r="O438"/>
  <c r="R437"/>
  <c r="P437"/>
  <c r="O437"/>
  <c r="R436"/>
  <c r="P436"/>
  <c r="O436"/>
  <c r="AB435"/>
  <c r="R435"/>
  <c r="S435" s="1"/>
  <c r="P435"/>
  <c r="O435"/>
  <c r="AB434"/>
  <c r="R434"/>
  <c r="S434" s="1"/>
  <c r="O434"/>
  <c r="AB433"/>
  <c r="R433"/>
  <c r="O433"/>
  <c r="AB432"/>
  <c r="R432"/>
  <c r="P432"/>
  <c r="O432"/>
  <c r="AB431"/>
  <c r="R431"/>
  <c r="S431" s="1"/>
  <c r="P431"/>
  <c r="O431"/>
  <c r="AB430"/>
  <c r="R430"/>
  <c r="S430" s="1"/>
  <c r="P430"/>
  <c r="O430"/>
  <c r="AB429"/>
  <c r="R429"/>
  <c r="P429"/>
  <c r="O429"/>
  <c r="R419" l="1"/>
  <c r="R418" l="1"/>
  <c r="R417"/>
  <c r="R416"/>
  <c r="R415"/>
  <c r="R414"/>
  <c r="Q413"/>
  <c r="O413"/>
  <c r="R412"/>
  <c r="R411"/>
  <c r="R410"/>
  <c r="Q409"/>
  <c r="O409"/>
  <c r="R408"/>
  <c r="R407"/>
  <c r="R406"/>
  <c r="Q405"/>
  <c r="O405"/>
  <c r="R404"/>
  <c r="R403"/>
  <c r="R402"/>
  <c r="R413" l="1"/>
  <c r="R409"/>
  <c r="R405"/>
  <c r="R401"/>
  <c r="R400"/>
  <c r="R399"/>
  <c r="R398"/>
  <c r="S398" s="1"/>
  <c r="R372" l="1"/>
  <c r="S372" s="1"/>
  <c r="R397" l="1"/>
  <c r="R396"/>
  <c r="R395"/>
  <c r="R394"/>
  <c r="R393"/>
  <c r="R392"/>
  <c r="S392" s="1"/>
  <c r="R391"/>
  <c r="R390"/>
  <c r="R389"/>
  <c r="R388"/>
  <c r="R387"/>
  <c r="R386"/>
  <c r="R385"/>
  <c r="R384"/>
  <c r="R383"/>
  <c r="S383" s="1"/>
  <c r="R382"/>
  <c r="R381"/>
  <c r="R380"/>
  <c r="R379"/>
  <c r="R378"/>
  <c r="R377"/>
  <c r="R376"/>
  <c r="R375"/>
  <c r="R374"/>
  <c r="R373"/>
  <c r="R273" l="1"/>
  <c r="R370" l="1"/>
  <c r="W369"/>
  <c r="V369" s="1"/>
  <c r="R369"/>
  <c r="W368"/>
  <c r="V368" s="1"/>
  <c r="R368"/>
  <c r="W367"/>
  <c r="V367" s="1"/>
  <c r="R367"/>
  <c r="W366"/>
  <c r="V366" s="1"/>
  <c r="R366"/>
  <c r="W365"/>
  <c r="V365" s="1"/>
  <c r="R365"/>
  <c r="W364"/>
  <c r="V364" s="1"/>
  <c r="R364"/>
  <c r="W363"/>
  <c r="V363" s="1"/>
  <c r="R363"/>
  <c r="W362"/>
  <c r="V362" s="1"/>
  <c r="R362"/>
  <c r="R361"/>
  <c r="R360"/>
  <c r="R359"/>
  <c r="R358"/>
  <c r="R357"/>
  <c r="R356"/>
  <c r="R355"/>
  <c r="R354"/>
  <c r="R353"/>
  <c r="R352"/>
  <c r="R351"/>
  <c r="R350"/>
  <c r="R349"/>
  <c r="R348"/>
  <c r="R347"/>
  <c r="R346"/>
  <c r="R345"/>
  <c r="R344"/>
  <c r="R343"/>
  <c r="R341"/>
  <c r="W340"/>
  <c r="V340" s="1"/>
  <c r="R340"/>
  <c r="S340" s="1"/>
  <c r="W339"/>
  <c r="V339" s="1"/>
  <c r="R339"/>
  <c r="R338"/>
  <c r="W337"/>
  <c r="V337" s="1"/>
  <c r="R337"/>
  <c r="W336"/>
  <c r="V336" s="1"/>
  <c r="R336"/>
  <c r="W335"/>
  <c r="V335" s="1"/>
  <c r="R335"/>
  <c r="W334"/>
  <c r="V334" s="1"/>
  <c r="R334"/>
  <c r="W333"/>
  <c r="V333" s="1"/>
  <c r="R333"/>
  <c r="W332"/>
  <c r="V332" s="1"/>
  <c r="R332"/>
  <c r="W331"/>
  <c r="V331" s="1"/>
  <c r="R331"/>
  <c r="W330"/>
  <c r="V330" s="1"/>
  <c r="R330"/>
  <c r="W329"/>
  <c r="V329" s="1"/>
  <c r="R329"/>
  <c r="W328"/>
  <c r="V328" s="1"/>
  <c r="R328"/>
  <c r="W327"/>
  <c r="V327" s="1"/>
  <c r="R327"/>
  <c r="S327" s="1"/>
  <c r="W324"/>
  <c r="V324" s="1"/>
  <c r="R324"/>
  <c r="S324" s="1"/>
  <c r="W323"/>
  <c r="V323" s="1"/>
  <c r="R323"/>
  <c r="W320"/>
  <c r="V320" s="1"/>
  <c r="R320"/>
  <c r="W319"/>
  <c r="V319" s="1"/>
  <c r="R319"/>
  <c r="S319" s="1"/>
  <c r="R316"/>
  <c r="S316" s="1"/>
  <c r="W315"/>
  <c r="V315" s="1"/>
  <c r="R315"/>
  <c r="S315" s="1"/>
  <c r="W314"/>
  <c r="V314" s="1"/>
  <c r="R314"/>
  <c r="S314" s="1"/>
  <c r="W313"/>
  <c r="V313" s="1"/>
  <c r="R313"/>
  <c r="W311"/>
  <c r="V311" s="1"/>
  <c r="R311"/>
  <c r="S311" s="1"/>
  <c r="W310"/>
  <c r="V310" s="1"/>
  <c r="R310"/>
  <c r="W309"/>
  <c r="V309" s="1"/>
  <c r="R309"/>
  <c r="W308"/>
  <c r="V308" s="1"/>
  <c r="R308"/>
  <c r="W307"/>
  <c r="R307"/>
  <c r="S307" s="1"/>
  <c r="W306"/>
  <c r="V306" s="1"/>
  <c r="R306"/>
  <c r="W305"/>
  <c r="V305" s="1"/>
  <c r="R305"/>
  <c r="W304"/>
  <c r="V304" s="1"/>
  <c r="R304"/>
  <c r="W303"/>
  <c r="V303" s="1"/>
  <c r="R303"/>
  <c r="W302"/>
  <c r="V302" s="1"/>
  <c r="R302"/>
  <c r="W301"/>
  <c r="V301" s="1"/>
  <c r="R301"/>
  <c r="W300"/>
  <c r="V300" s="1"/>
  <c r="R300"/>
  <c r="W299"/>
  <c r="V299" s="1"/>
  <c r="R299"/>
  <c r="W298"/>
  <c r="V298" s="1"/>
  <c r="R298"/>
  <c r="W297"/>
  <c r="V297" s="1"/>
  <c r="R297"/>
  <c r="W296"/>
  <c r="V296" s="1"/>
  <c r="R296"/>
  <c r="W293"/>
  <c r="V293" s="1"/>
  <c r="R293"/>
  <c r="W292"/>
  <c r="V292" s="1"/>
  <c r="R292"/>
  <c r="W291"/>
  <c r="V291" s="1"/>
  <c r="R291"/>
  <c r="W290"/>
  <c r="V290" s="1"/>
  <c r="R290"/>
  <c r="W289"/>
  <c r="R289"/>
  <c r="S289" s="1"/>
  <c r="W288"/>
  <c r="V288" s="1"/>
  <c r="R288"/>
  <c r="W287"/>
  <c r="V287" s="1"/>
  <c r="R287"/>
  <c r="R286"/>
  <c r="W285"/>
  <c r="V285" s="1"/>
  <c r="R285"/>
  <c r="W284"/>
  <c r="V284" s="1"/>
  <c r="R284"/>
  <c r="W283"/>
  <c r="V283" s="1"/>
  <c r="R283"/>
  <c r="W282"/>
  <c r="V282" s="1"/>
  <c r="R282"/>
  <c r="W281"/>
  <c r="V281" s="1"/>
  <c r="R281"/>
  <c r="W280"/>
  <c r="V280" s="1"/>
  <c r="R280"/>
  <c r="W279"/>
  <c r="V279" s="1"/>
  <c r="R279"/>
  <c r="W278"/>
  <c r="V278" s="1"/>
  <c r="R278"/>
  <c r="W277"/>
  <c r="V277" s="1"/>
  <c r="R277"/>
  <c r="S277" s="1"/>
  <c r="W276"/>
  <c r="V276" s="1"/>
  <c r="R276"/>
  <c r="S276" s="1"/>
  <c r="W275"/>
  <c r="V275" s="1"/>
  <c r="R275"/>
  <c r="S275" s="1"/>
  <c r="W274"/>
  <c r="V274" s="1"/>
  <c r="R274"/>
  <c r="S274" s="1"/>
  <c r="R272" l="1"/>
  <c r="R271"/>
  <c r="R270"/>
  <c r="R269"/>
  <c r="R268"/>
  <c r="R266"/>
  <c r="R265"/>
  <c r="R264"/>
  <c r="R263"/>
  <c r="R262"/>
  <c r="R261"/>
  <c r="R260"/>
  <c r="R259"/>
  <c r="R258"/>
  <c r="R257"/>
  <c r="R256"/>
  <c r="R255"/>
  <c r="R254"/>
  <c r="R251"/>
  <c r="R250"/>
  <c r="R249"/>
  <c r="R248"/>
  <c r="R247"/>
  <c r="R246"/>
  <c r="R245"/>
  <c r="R244"/>
  <c r="R243"/>
  <c r="R242"/>
  <c r="R241"/>
  <c r="R240"/>
  <c r="R239"/>
  <c r="R238"/>
  <c r="R237"/>
  <c r="R236"/>
  <c r="S236" s="1"/>
  <c r="R234"/>
  <c r="S234" s="1"/>
  <c r="R233"/>
  <c r="R232"/>
  <c r="R231"/>
  <c r="R230"/>
  <c r="R229"/>
  <c r="R228"/>
  <c r="R226"/>
  <c r="R225"/>
  <c r="R224"/>
  <c r="R223"/>
  <c r="R222"/>
  <c r="R221"/>
  <c r="R220"/>
  <c r="R219"/>
  <c r="R218"/>
  <c r="R217"/>
  <c r="S217" s="1"/>
  <c r="R216"/>
  <c r="S216" s="1"/>
  <c r="R215"/>
  <c r="R214"/>
  <c r="R213"/>
  <c r="S213" s="1"/>
  <c r="R212"/>
  <c r="R211"/>
  <c r="R210"/>
  <c r="R209"/>
  <c r="R208"/>
  <c r="R207"/>
  <c r="R206"/>
  <c r="S206" s="1"/>
  <c r="R205"/>
  <c r="R204"/>
  <c r="S204" s="1"/>
  <c r="R203"/>
  <c r="R202"/>
  <c r="R201"/>
  <c r="S201" s="1"/>
  <c r="R200"/>
  <c r="R199"/>
  <c r="S199" s="1"/>
  <c r="R198" l="1"/>
  <c r="R197"/>
  <c r="R196"/>
  <c r="R195"/>
  <c r="R194"/>
  <c r="R193"/>
  <c r="R192"/>
  <c r="R191"/>
  <c r="R190"/>
  <c r="R189"/>
  <c r="R188"/>
  <c r="S188" s="1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S166" s="1"/>
  <c r="R165"/>
  <c r="S165" s="1"/>
  <c r="R164"/>
  <c r="R163"/>
  <c r="R162"/>
  <c r="S162" s="1"/>
  <c r="R161"/>
  <c r="R160"/>
  <c r="R159"/>
  <c r="R158"/>
  <c r="R157"/>
  <c r="R156"/>
  <c r="R155"/>
  <c r="R154"/>
  <c r="R153"/>
  <c r="R151"/>
  <c r="R150"/>
  <c r="S150" s="1"/>
  <c r="R149"/>
  <c r="R148"/>
  <c r="R147"/>
  <c r="R146"/>
  <c r="R145"/>
  <c r="R144"/>
  <c r="R143"/>
  <c r="R142"/>
  <c r="R141"/>
  <c r="R140"/>
  <c r="R139"/>
  <c r="R138"/>
  <c r="R137"/>
  <c r="R136"/>
  <c r="R135"/>
  <c r="R134"/>
  <c r="S134" s="1"/>
  <c r="R133"/>
  <c r="S133" s="1"/>
  <c r="R132"/>
  <c r="S132" s="1"/>
  <c r="R131"/>
  <c r="S131" s="1"/>
  <c r="R130"/>
  <c r="AJ129" l="1"/>
  <c r="AB129"/>
  <c r="W129"/>
  <c r="Q129"/>
  <c r="P129"/>
  <c r="AJ128"/>
  <c r="AB128"/>
  <c r="W128"/>
  <c r="Q128"/>
  <c r="P128"/>
  <c r="AJ127"/>
  <c r="AB127"/>
  <c r="W127"/>
  <c r="Q127"/>
  <c r="P127"/>
  <c r="AJ126"/>
  <c r="AB126"/>
  <c r="W126"/>
  <c r="Q126"/>
  <c r="P126"/>
  <c r="AJ125"/>
  <c r="AB125"/>
  <c r="W125"/>
  <c r="Q125"/>
  <c r="P125"/>
  <c r="AJ124"/>
  <c r="AB124"/>
  <c r="W124"/>
  <c r="Q124"/>
  <c r="P124"/>
  <c r="AJ123"/>
  <c r="AB123"/>
  <c r="W123"/>
  <c r="Q123"/>
  <c r="P123"/>
  <c r="AJ122"/>
  <c r="AB122"/>
  <c r="W122"/>
  <c r="Q122"/>
  <c r="AJ121"/>
  <c r="AB121"/>
  <c r="W121"/>
  <c r="O121"/>
  <c r="AJ120"/>
  <c r="AB120"/>
  <c r="W120"/>
  <c r="O120"/>
  <c r="AJ119"/>
  <c r="AB119"/>
  <c r="W119"/>
  <c r="R119"/>
  <c r="AJ118"/>
  <c r="AB118"/>
  <c r="W118"/>
  <c r="O118"/>
  <c r="AJ117"/>
  <c r="AB117"/>
  <c r="W117"/>
  <c r="Q117"/>
  <c r="C21" i="9" l="1"/>
  <c r="Q121" i="7"/>
  <c r="Q120"/>
  <c r="Q118"/>
  <c r="S119"/>
  <c r="R122"/>
  <c r="S122" s="1"/>
  <c r="R124"/>
  <c r="R128"/>
  <c r="R117"/>
  <c r="S117" s="1"/>
  <c r="R123"/>
  <c r="R127"/>
  <c r="R126"/>
  <c r="R125"/>
  <c r="R129"/>
  <c r="P118"/>
  <c r="P120"/>
  <c r="R120" l="1"/>
  <c r="S120" s="1"/>
  <c r="R121"/>
  <c r="S121" s="1"/>
  <c r="R118"/>
  <c r="S118" s="1"/>
  <c r="V119"/>
  <c r="S129"/>
  <c r="S123"/>
  <c r="S127"/>
  <c r="S124"/>
  <c r="S125"/>
  <c r="S126"/>
  <c r="S128"/>
  <c r="R116"/>
  <c r="V124" l="1"/>
  <c r="V120"/>
  <c r="V125"/>
  <c r="V127"/>
  <c r="V129"/>
  <c r="V128"/>
  <c r="V126"/>
  <c r="V118"/>
  <c r="V123"/>
  <c r="V121"/>
  <c r="V122"/>
  <c r="V117"/>
  <c r="R105"/>
  <c r="R104"/>
  <c r="R103"/>
  <c r="R102"/>
  <c r="R101"/>
  <c r="W82" l="1"/>
  <c r="V82" s="1"/>
  <c r="R114" l="1"/>
  <c r="R113"/>
  <c r="R112"/>
  <c r="R111"/>
  <c r="R110"/>
  <c r="R22"/>
  <c r="R16"/>
  <c r="R15"/>
  <c r="R109"/>
  <c r="R106" l="1"/>
  <c r="AJ100"/>
  <c r="R100"/>
  <c r="AJ99"/>
  <c r="R99"/>
  <c r="AJ98"/>
  <c r="R98"/>
  <c r="AJ97"/>
  <c r="R97"/>
  <c r="AJ96"/>
  <c r="R96"/>
  <c r="AJ95"/>
  <c r="R95"/>
  <c r="AJ94"/>
  <c r="R94"/>
  <c r="AJ93"/>
  <c r="R93"/>
  <c r="AJ92"/>
  <c r="R92"/>
  <c r="AJ91"/>
  <c r="R91"/>
  <c r="AJ90"/>
  <c r="R90"/>
  <c r="R87" l="1"/>
  <c r="R86"/>
  <c r="S86" s="1"/>
  <c r="R85"/>
  <c r="S85" s="1"/>
  <c r="R84"/>
  <c r="S84" s="1"/>
  <c r="R83"/>
  <c r="S83" s="1"/>
  <c r="R82"/>
  <c r="R81"/>
  <c r="P81"/>
  <c r="R80"/>
  <c r="P80"/>
  <c r="R79"/>
  <c r="P79"/>
  <c r="R78"/>
  <c r="P78"/>
  <c r="R77"/>
  <c r="P77"/>
  <c r="R76"/>
  <c r="P76"/>
  <c r="R75"/>
  <c r="P75"/>
  <c r="R74"/>
  <c r="P74"/>
  <c r="R73"/>
  <c r="P73"/>
  <c r="R72"/>
  <c r="P72"/>
  <c r="R71"/>
  <c r="P71"/>
  <c r="R70"/>
  <c r="P70"/>
  <c r="R69"/>
  <c r="P69"/>
  <c r="R68"/>
  <c r="P68"/>
  <c r="R67"/>
  <c r="P67"/>
  <c r="R66"/>
  <c r="P66"/>
  <c r="R65"/>
  <c r="P65"/>
  <c r="R64"/>
  <c r="P64"/>
  <c r="R63"/>
  <c r="P63"/>
  <c r="R62"/>
  <c r="P62"/>
  <c r="R61"/>
  <c r="P61"/>
  <c r="R60"/>
  <c r="P60"/>
  <c r="R59"/>
  <c r="P59"/>
  <c r="R58"/>
  <c r="P58"/>
  <c r="R57"/>
  <c r="P57"/>
  <c r="R56"/>
  <c r="P56"/>
  <c r="R55"/>
  <c r="P55"/>
  <c r="R54"/>
  <c r="P54"/>
  <c r="R53"/>
  <c r="P53"/>
  <c r="R52"/>
  <c r="P52"/>
  <c r="R51"/>
  <c r="P51"/>
  <c r="R50"/>
  <c r="P50"/>
  <c r="R49"/>
  <c r="P49"/>
  <c r="P48"/>
  <c r="R47" l="1"/>
  <c r="R46"/>
  <c r="R45"/>
  <c r="R44"/>
  <c r="R43"/>
  <c r="R42"/>
  <c r="P41"/>
  <c r="P40"/>
  <c r="P39"/>
  <c r="P38"/>
  <c r="P37"/>
  <c r="P36"/>
  <c r="R35"/>
  <c r="S35" s="1"/>
  <c r="R34"/>
  <c r="S34" s="1"/>
  <c r="C6" i="9" s="1"/>
  <c r="P33" i="7"/>
  <c r="R32"/>
  <c r="R31"/>
  <c r="R30"/>
  <c r="R29"/>
  <c r="R28"/>
  <c r="R27"/>
  <c r="R26"/>
  <c r="C7" i="9" l="1"/>
  <c r="C9"/>
  <c r="Q39" i="7"/>
  <c r="Q38"/>
  <c r="Q33"/>
  <c r="Q37"/>
  <c r="Q41"/>
  <c r="Q36"/>
  <c r="Q40"/>
  <c r="C35" i="9" l="1"/>
  <c r="E11"/>
  <c r="C34"/>
  <c r="E34"/>
  <c r="E35"/>
  <c r="C10"/>
  <c r="E10"/>
  <c r="C8"/>
  <c r="C12" s="1"/>
  <c r="E8"/>
  <c r="E9"/>
  <c r="E6"/>
  <c r="C11"/>
  <c r="C25"/>
  <c r="C26" s="1"/>
  <c r="E25"/>
  <c r="E23"/>
  <c r="F23" s="1"/>
  <c r="E21"/>
  <c r="E24"/>
  <c r="E22"/>
  <c r="E7"/>
  <c r="R38" i="7"/>
  <c r="R41"/>
  <c r="R40"/>
  <c r="R39"/>
  <c r="R33"/>
  <c r="R37"/>
  <c r="R36"/>
  <c r="E26" i="9" l="1"/>
  <c r="E17"/>
  <c r="F20" s="1"/>
  <c r="C17"/>
  <c r="D20" s="1"/>
  <c r="E12"/>
  <c r="E5"/>
  <c r="C5"/>
  <c r="D12" s="1"/>
  <c r="D26" l="1"/>
  <c r="F26"/>
  <c r="F19"/>
  <c r="E30"/>
  <c r="E31" s="1"/>
  <c r="D19"/>
  <c r="C30"/>
  <c r="C31" s="1"/>
  <c r="F18"/>
  <c r="D25"/>
  <c r="D18"/>
  <c r="F12"/>
  <c r="F11"/>
  <c r="F9"/>
  <c r="D11"/>
  <c r="D8"/>
  <c r="D9"/>
  <c r="F24"/>
  <c r="F22"/>
  <c r="F8"/>
  <c r="D6"/>
  <c r="D7"/>
  <c r="D10"/>
  <c r="F6"/>
  <c r="D21"/>
  <c r="D24"/>
  <c r="D22"/>
  <c r="F10"/>
  <c r="F25"/>
  <c r="F7"/>
  <c r="F21"/>
  <c r="F17" l="1"/>
  <c r="F30" s="1"/>
  <c r="D17"/>
  <c r="D30" s="1"/>
  <c r="E33"/>
  <c r="F31"/>
  <c r="C33"/>
  <c r="D31"/>
  <c r="D5"/>
  <c r="F5"/>
  <c r="D34" l="1"/>
  <c r="D35"/>
</calcChain>
</file>

<file path=xl/comments1.xml><?xml version="1.0" encoding="utf-8"?>
<comments xmlns="http://schemas.openxmlformats.org/spreadsheetml/2006/main">
  <authors>
    <author>Шитина Оксана Анатольевна</author>
  </authors>
  <commentList>
    <comment ref="AS30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Правильная сметная стоимость - 7 397,9
</t>
        </r>
      </text>
    </comment>
  </commentList>
</comments>
</file>

<file path=xl/sharedStrings.xml><?xml version="1.0" encoding="utf-8"?>
<sst xmlns="http://schemas.openxmlformats.org/spreadsheetml/2006/main" count="33498" uniqueCount="5860">
  <si>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</si>
  <si>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</si>
  <si>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</si>
  <si>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</si>
  <si>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</si>
  <si>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</si>
  <si>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</si>
  <si>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</si>
  <si>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</si>
  <si>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</si>
  <si>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</si>
  <si>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</si>
  <si>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</si>
  <si>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</si>
  <si>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</si>
  <si>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</si>
  <si>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</si>
  <si>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</si>
  <si>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Подразделение/предприятие-потребитель продукции</t>
  </si>
  <si>
    <t>Номер лота</t>
  </si>
  <si>
    <t>Наименование лота</t>
  </si>
  <si>
    <t>Единица измерения</t>
  </si>
  <si>
    <t>Плановая дата начала поставки товаров, выполнения работ, услуг (дд.мм.гггг)</t>
  </si>
  <si>
    <t>Плановая дата окончания поставки товаров, выполнения работ, услуг (дд.мм.гггг)</t>
  </si>
  <si>
    <t>Плановая дата подведения итогов по закупочной процедуре (дд.мм.гггг)</t>
  </si>
  <si>
    <t>Плановая дата заключения договора (дд.мм.гггг)</t>
  </si>
  <si>
    <t>Регион поставки товаров (выполнения работ, оказания услуг)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</si>
  <si>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</si>
  <si>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</si>
  <si>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</si>
  <si>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</si>
  <si>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</si>
  <si>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</si>
  <si>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</si>
  <si>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</si>
  <si>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</si>
  <si>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</si>
  <si>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без НДС</t>
  </si>
  <si>
    <t>с НДС</t>
  </si>
  <si>
    <t>Примечание</t>
  </si>
  <si>
    <t>Вид закупки (электронная/неэлектронная)</t>
  </si>
  <si>
    <t>Плановая дата официального объявления о начале процедур (дд.мм.гггг)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</si>
  <si>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</si>
  <si>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</si>
  <si>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</t>
  </si>
  <si>
    <t>Юридическое лицо</t>
  </si>
  <si>
    <t>Филиал/подразделение</t>
  </si>
  <si>
    <t>Организатор закупки</t>
  </si>
  <si>
    <t>НИОКР</t>
  </si>
  <si>
    <t>Код по 
ОКТМО</t>
  </si>
  <si>
    <t>Номер закупки
(ID номер ЗНТ из 1С)</t>
  </si>
  <si>
    <t>Код по ОКВЭД2</t>
  </si>
  <si>
    <t>Код по ОКПД2</t>
  </si>
  <si>
    <t>Закупка только среди МСП (да/нет/искл)</t>
  </si>
  <si>
    <t>Планируемая (предельная) цена закупки по ПЗ в текущих ценах, тыс. руб. 
(без учёта НДС)</t>
  </si>
  <si>
    <t>План закупки ПАО "МОЭСК" на 2017 год по операционной деятельности</t>
  </si>
  <si>
    <t>Планируемая сумма затрат на 2017 год, тыс. руб.,  
(без учёта НДС)</t>
  </si>
  <si>
    <t>Основание для проведения закупки у ЕП (пункт ЕСЗ ПАО "Россети")</t>
  </si>
  <si>
    <t>Сведения о закупке у ЕП</t>
  </si>
  <si>
    <t>ИНН</t>
  </si>
  <si>
    <t>КПП</t>
  </si>
  <si>
    <t xml:space="preserve">
Год под обеспечение потребности которого планируется данная закупка</t>
  </si>
  <si>
    <t>Консультационные услуги</t>
  </si>
  <si>
    <t>Прочие закупки</t>
  </si>
  <si>
    <t>ПИР</t>
  </si>
  <si>
    <t>СМР</t>
  </si>
  <si>
    <t>МТРиО</t>
  </si>
  <si>
    <t>ОН</t>
  </si>
  <si>
    <t>ТС</t>
  </si>
  <si>
    <t>СБ</t>
  </si>
  <si>
    <t>ФО</t>
  </si>
  <si>
    <t>Услуги</t>
  </si>
  <si>
    <t>Работы</t>
  </si>
  <si>
    <t>Закупка у единственного поставщика</t>
  </si>
  <si>
    <t xml:space="preserve">
Наименование статьи сметы затрат</t>
  </si>
  <si>
    <t>Признак закупки инновационной и высокотехнологичной продукции (да/нет)*</t>
  </si>
  <si>
    <t>Консультационные услуги из прибыли</t>
  </si>
  <si>
    <t>Информационные услуги из прибыли</t>
  </si>
  <si>
    <t>Услуги по оценке имущества</t>
  </si>
  <si>
    <t>Расходы на профсоревнования</t>
  </si>
  <si>
    <t>Культмассовые мероприятия</t>
  </si>
  <si>
    <t>Благоустройство территории</t>
  </si>
  <si>
    <t>Услуги банков</t>
  </si>
  <si>
    <t>Затраты по обслуживанию ценных бумаг и ведению реестра акционеров</t>
  </si>
  <si>
    <t>Расходы на проведение собрания акционеров</t>
  </si>
  <si>
    <t>Прочие расходы из прибыли</t>
  </si>
  <si>
    <t>Ремонт подрядным способом</t>
  </si>
  <si>
    <t>Прочие материалы</t>
  </si>
  <si>
    <t>Затраты на электрическую энергию</t>
  </si>
  <si>
    <t>Затраты на тепловую энергию</t>
  </si>
  <si>
    <t>Работы по замене приборов учета электроэнергии</t>
  </si>
  <si>
    <t>Метрология</t>
  </si>
  <si>
    <t>Содержание АСКУЭ</t>
  </si>
  <si>
    <t>Работы по формированию баланса</t>
  </si>
  <si>
    <t>Обслуживание автотранспорта: техосмотр,  техническое обслуживание, прочее</t>
  </si>
  <si>
    <t>Противопожарное обслуживание.пром.безопасность</t>
  </si>
  <si>
    <t>Услуги производственного характера</t>
  </si>
  <si>
    <t>Аренда помещений</t>
  </si>
  <si>
    <t>Аренда автотранспорта</t>
  </si>
  <si>
    <t>Аренда оборудования</t>
  </si>
  <si>
    <t>Обязательные страховые платежи</t>
  </si>
  <si>
    <t>Добровольное медицинское страхование</t>
  </si>
  <si>
    <t>Страхование имущества</t>
  </si>
  <si>
    <t>Прочее добровольное страхование</t>
  </si>
  <si>
    <t>Природоохранные мероприятия</t>
  </si>
  <si>
    <t>Услуги связи (СлТиТ)</t>
  </si>
  <si>
    <t>Услуги связи (СлСДТУ)</t>
  </si>
  <si>
    <t>Услуги связи (СлАСУ)</t>
  </si>
  <si>
    <t>Прочие информационные услуги</t>
  </si>
  <si>
    <t>Услуги охраны</t>
  </si>
  <si>
    <t>Услуги Мосводоканала</t>
  </si>
  <si>
    <t>Услуги Мосводостока</t>
  </si>
  <si>
    <t>Услуги Москоллектора</t>
  </si>
  <si>
    <t>Повышение квалификации и профпереподготовка</t>
  </si>
  <si>
    <t>КУ по развитию систем АСУП</t>
  </si>
  <si>
    <t>КУ(МСФО)</t>
  </si>
  <si>
    <t>КУ по развитию электрических сетей</t>
  </si>
  <si>
    <t>КУ по бухгалтерскому учету и налогой отчетости</t>
  </si>
  <si>
    <t>Услуги коммунального хозяйства</t>
  </si>
  <si>
    <t>Услуги транспорта</t>
  </si>
  <si>
    <t>Утилизация отходов</t>
  </si>
  <si>
    <t>Подписка</t>
  </si>
  <si>
    <t>Прочие работы и услуги сторонних организаций</t>
  </si>
  <si>
    <t>Содержание зданий</t>
  </si>
  <si>
    <t>Услуги по уборке помещений и прилегающих территорий</t>
  </si>
  <si>
    <t>Содержание оборудования и инвентаря</t>
  </si>
  <si>
    <t>Мероприятия по охране труда</t>
  </si>
  <si>
    <t>Типографские расходы</t>
  </si>
  <si>
    <t>Межевание</t>
  </si>
  <si>
    <r>
      <t xml:space="preserve">Дополнительная информация о закупке
</t>
    </r>
    <r>
      <rPr>
        <b/>
        <sz val="11"/>
        <rFont val="Arial"/>
        <family val="2"/>
        <charset val="204"/>
      </rPr>
      <t>Аванс (%)</t>
    </r>
  </si>
  <si>
    <t>062-0009403</t>
  </si>
  <si>
    <t>ПАО "МОЭСК"</t>
  </si>
  <si>
    <t>ИА/Учебный центр</t>
  </si>
  <si>
    <t xml:space="preserve">Повышение квалификации в области охраны труда, промышленной бехопасности, электробезопасности </t>
  </si>
  <si>
    <t>85.42.19.000</t>
  </si>
  <si>
    <t>да</t>
  </si>
  <si>
    <t>нет</t>
  </si>
  <si>
    <t>Себестоимость</t>
  </si>
  <si>
    <t>Смета</t>
  </si>
  <si>
    <t>электронная</t>
  </si>
  <si>
    <t>062-0009402</t>
  </si>
  <si>
    <t>062-0009401</t>
  </si>
  <si>
    <t xml:space="preserve">Услуги по дополнительному профессиональному образованию и профессиональному обучению рабочих и специалистов безопасным методам производства работ, проведению семинаров и конференций </t>
  </si>
  <si>
    <t>062-0009400</t>
  </si>
  <si>
    <t>062-0009399</t>
  </si>
  <si>
    <t>062-0009398</t>
  </si>
  <si>
    <t>062-0009397</t>
  </si>
  <si>
    <t>062-0009396</t>
  </si>
  <si>
    <t>062-0009395</t>
  </si>
  <si>
    <t>ООО "Центр современной практики управления" (ООО "ЦСПУ)</t>
  </si>
  <si>
    <t>062-0009394</t>
  </si>
  <si>
    <t xml:space="preserve">Обучение диспетчерского персонала оперативно-диспетчерских групп РЭС по программе "Использование ПО "Power On Fusion" при оперативно-технологическим управлении электрическими сетями"                                                                                 </t>
  </si>
  <si>
    <t>062-0009393</t>
  </si>
  <si>
    <t>Прибыль</t>
  </si>
  <si>
    <t>062-0009392</t>
  </si>
  <si>
    <t>Обучение и аттестация персонала АСФ, аттестация АСФ</t>
  </si>
  <si>
    <t>неэлектронная</t>
  </si>
  <si>
    <t>ФГБОУ ВПО "ИПК ТЭК"</t>
  </si>
  <si>
    <t>062-0009391</t>
  </si>
  <si>
    <t>Высшее и среднее заочное профессиональное образование по направлению "Электроэнергетика и электротехника"</t>
  </si>
  <si>
    <t>НОУ ВПО "ЭЭИ"</t>
  </si>
  <si>
    <t>062-0009390</t>
  </si>
  <si>
    <t>ФГБОУ ВПО "НИУ МЭИ"</t>
  </si>
  <si>
    <t>062-0009388</t>
  </si>
  <si>
    <t>Оказание образовательных услуг по подготовке и повышению квалификации специалистов и руководителей ПАО «МОЭСК» по производственно-технологической тематике в соответствии с планом внешнего обучения работников Общества на 2017 год</t>
  </si>
  <si>
    <t>ФБУ «Учебно-методический кабинет» Ростехнадзора.</t>
  </si>
  <si>
    <t>062-0009387</t>
  </si>
  <si>
    <t>ПАО "Россети"</t>
  </si>
  <si>
    <t>80.22</t>
  </si>
  <si>
    <t>062-0009625</t>
  </si>
  <si>
    <t>ИА/Отдел ценных бумаг</t>
  </si>
  <si>
    <t>Услуги по организации годового Общего собрания акционеров ПАО "МОЭСК"</t>
  </si>
  <si>
    <t>прибыль</t>
  </si>
  <si>
    <t>Договор №479-16 от 04.05.2016</t>
  </si>
  <si>
    <t>АО "Регистраторское общество "Статус"</t>
  </si>
  <si>
    <t>Проведение годового Общего собрания акционеров</t>
  </si>
  <si>
    <t>Предоставление акта выполненых работ по проведению ОСА</t>
  </si>
  <si>
    <t>шт</t>
  </si>
  <si>
    <t xml:space="preserve">Город Москва столица       Российской Федерации город   федерального значения        
</t>
  </si>
  <si>
    <t>062-0009626</t>
  </si>
  <si>
    <t>Услуги по организации внеочередного Общего собрания акционеров ПАО "МОЭСК"</t>
  </si>
  <si>
    <t>Проведение внеочередного Общего собрания акционеров</t>
  </si>
  <si>
    <t>062-0009627</t>
  </si>
  <si>
    <t xml:space="preserve">Услуги по ведению реестра владельцев именных ценных бумаг </t>
  </si>
  <si>
    <t>Договор №06-07/7336-409</t>
  </si>
  <si>
    <t>Услуги по ведению реестра акционеров</t>
  </si>
  <si>
    <t>Ведение реестра акционеров</t>
  </si>
  <si>
    <t>66.11.3</t>
  </si>
  <si>
    <t>66.11.12.120</t>
  </si>
  <si>
    <t>СЭС/УСДТУ</t>
  </si>
  <si>
    <t>услуги</t>
  </si>
  <si>
    <t>64.20</t>
  </si>
  <si>
    <t>61.10.30.190</t>
  </si>
  <si>
    <t>себестоимость</t>
  </si>
  <si>
    <t xml:space="preserve">п. 5.11.1.11 </t>
  </si>
  <si>
    <t>006</t>
  </si>
  <si>
    <t>м</t>
  </si>
  <si>
    <t>Москва</t>
  </si>
  <si>
    <t>пролонгация ежегодно действующий договор</t>
  </si>
  <si>
    <t>081-0008788</t>
  </si>
  <si>
    <t>Предоставление телефонной канализации</t>
  </si>
  <si>
    <t>Московская область</t>
  </si>
  <si>
    <t>081-0008790</t>
  </si>
  <si>
    <t>081-0008792</t>
  </si>
  <si>
    <t>Предоставление доступа использование места в телефонной канализации</t>
  </si>
  <si>
    <t>081-0008794</t>
  </si>
  <si>
    <t>081-0008795</t>
  </si>
  <si>
    <t>081-0008797</t>
  </si>
  <si>
    <t>61.10.11.110</t>
  </si>
  <si>
    <t>В соответствии с ТЗ</t>
  </si>
  <si>
    <t>п. 5.11.1.1</t>
  </si>
  <si>
    <t>081-0008806</t>
  </si>
  <si>
    <t>СЭС/ОМТО</t>
  </si>
  <si>
    <t>Техническое задание</t>
  </si>
  <si>
    <t>Открытый запрос предложений</t>
  </si>
  <si>
    <t>Электронная</t>
  </si>
  <si>
    <t>М/М.О.</t>
  </si>
  <si>
    <t>Перунова Жанна Юрьевна</t>
  </si>
  <si>
    <t>082-0010887</t>
  </si>
  <si>
    <t>ЮЭС/СЭЗиС</t>
  </si>
  <si>
    <t>Коммунальные услуги: отопление производственных  объектов Чеховского РЭС ЮЭС</t>
  </si>
  <si>
    <t>35.30.14</t>
  </si>
  <si>
    <t>35.30.11.120</t>
  </si>
  <si>
    <t>Ранее заключенный договор</t>
  </si>
  <si>
    <t>Неэлектронная</t>
  </si>
  <si>
    <t xml:space="preserve">5.11.1.11 </t>
  </si>
  <si>
    <t>МП "ЖКХ Чеховского района"</t>
  </si>
  <si>
    <t>Гигакалория</t>
  </si>
  <si>
    <t>Чехов</t>
  </si>
  <si>
    <t>082-0010888</t>
  </si>
  <si>
    <t>Коммунальные услуги: Отопление здания РДП в Г.О.Подольск, ул. Кирова, д. 65</t>
  </si>
  <si>
    <t>МУП "Подольская теплосеть"</t>
  </si>
  <si>
    <t>Подольск</t>
  </si>
  <si>
    <t>082-0010890</t>
  </si>
  <si>
    <t>Коммунальные услуги: отопление и хим. очищенная горячая вода  объектов ЮЭС в г. Кашира</t>
  </si>
  <si>
    <t>Филиал "Каширская ГРЭС" Акционерного общества "ИНТЕР РАО - Электрогенерация"</t>
  </si>
  <si>
    <t>Кашира</t>
  </si>
  <si>
    <t>082-0010891</t>
  </si>
  <si>
    <t>Поставка электроэнергии на хоз. быт. нужды (Подольская зона)</t>
  </si>
  <si>
    <t>35.14</t>
  </si>
  <si>
    <t>35.14.10.000</t>
  </si>
  <si>
    <t>ПАО "Мосэнергосбыт"</t>
  </si>
  <si>
    <t xml:space="preserve">Киловатт час </t>
  </si>
  <si>
    <t>082-0010892</t>
  </si>
  <si>
    <t>Поставка электроэнергии на хоз. быт. нужды (Раменский РЭС, Ленинский РЭС)</t>
  </si>
  <si>
    <t>082-0010895</t>
  </si>
  <si>
    <t>Поставка электроэнергии на хоз. быт. нужды (Каширская зона)</t>
  </si>
  <si>
    <t>082-0010910</t>
  </si>
  <si>
    <t>Коммунальные услуги: водоснабжение и водоотведение на объектах  ЮЭС в г. Подольске</t>
  </si>
  <si>
    <t>36.00.2</t>
  </si>
  <si>
    <t>36.00.30.000</t>
  </si>
  <si>
    <t>МУП "Водоканал" г.Подольск</t>
  </si>
  <si>
    <t>куб.м</t>
  </si>
  <si>
    <t>16274
16886</t>
  </si>
  <si>
    <t>082-0010908</t>
  </si>
  <si>
    <t>ЮЭС/ОООС</t>
  </si>
  <si>
    <t>Разработка и продление экологической документации для промплощадок филиала «Южные электрические сети». Проведение годовых натурных исследований загрязнения атмосферного воздуха и соблюдения санитарных норм и правил на границе СЗЗ объектов ЮЭС»</t>
  </si>
  <si>
    <t>71.12.53</t>
  </si>
  <si>
    <t>Перечень работ разработан на основании Приложения 2, МРР-3.2.06.07-10</t>
  </si>
  <si>
    <t xml:space="preserve"> шт.</t>
  </si>
  <si>
    <t>082-0010909</t>
  </si>
  <si>
    <t>38.21</t>
  </si>
  <si>
    <t>082-0010369</t>
  </si>
  <si>
    <t>ЮЭС/САиСМ</t>
  </si>
  <si>
    <t>Транспортное обслуживание (расчистка трасс ВЛ 220-110-35-10-6 кВ ЮЭС от кустарников , мелколесья и пней) филиал ЮЭС</t>
  </si>
  <si>
    <t>49.41.3</t>
  </si>
  <si>
    <t>52.29.20.000</t>
  </si>
  <si>
    <t>082-0010916</t>
  </si>
  <si>
    <t>ЮЭС/САХО</t>
  </si>
  <si>
    <t>Уборка производственных и служебных помещений, уборка прилегающих территорий филиала ЮЭС</t>
  </si>
  <si>
    <t>81.21</t>
  </si>
  <si>
    <t>90702
72918</t>
  </si>
  <si>
    <t>ЮЭС/СДТУ</t>
  </si>
  <si>
    <t>Блок ИТ и телекоммуникаций</t>
  </si>
  <si>
    <t>61.90.10.160</t>
  </si>
  <si>
    <t>082-0010937</t>
  </si>
  <si>
    <t>Предоставление в аренду волоконно-оптического кабеля (320,8 м)</t>
  </si>
  <si>
    <t>5.11.1.3</t>
  </si>
  <si>
    <t>ООО "Энергосервис"</t>
  </si>
  <si>
    <t>082-0010938</t>
  </si>
  <si>
    <t>Услуги спутниковой связи</t>
  </si>
  <si>
    <t>61.30.10.000</t>
  </si>
  <si>
    <t>ООО «СТЭК.КОМ»</t>
  </si>
  <si>
    <t>082-0010939</t>
  </si>
  <si>
    <t>Резервирование места ЛКС для размещения кабелей связи, г. Подольск</t>
  </si>
  <si>
    <t>5.11.1.4</t>
  </si>
  <si>
    <t>Макрорегиональный филиал Центр Ростелеком</t>
  </si>
  <si>
    <t>082-0010940</t>
  </si>
  <si>
    <t>Аренда мест в телефонной канализации, г. Люберцы</t>
  </si>
  <si>
    <t>082-0010942</t>
  </si>
  <si>
    <t xml:space="preserve">Предоставление услуг телефонной связи    </t>
  </si>
  <si>
    <t>61.10.11.190</t>
  </si>
  <si>
    <t>082-0010943</t>
  </si>
  <si>
    <t xml:space="preserve">Предоставление услуг телефонной, внутризоновой, МГ и МН связи      </t>
  </si>
  <si>
    <t>предоставление услуг телефонной, внутризоновой, МГ и МН связи</t>
  </si>
  <si>
    <t>084-0005435</t>
  </si>
  <si>
    <t>ВЭС служба СДТУ</t>
  </si>
  <si>
    <t>61.10.9</t>
  </si>
  <si>
    <t>Да</t>
  </si>
  <si>
    <t>Договор предыдущего периода</t>
  </si>
  <si>
    <t>5.11.1.11</t>
  </si>
  <si>
    <t xml:space="preserve">ОАО "МГТС"  </t>
  </si>
  <si>
    <t xml:space="preserve">7710016640  
</t>
  </si>
  <si>
    <t xml:space="preserve">997750001  
</t>
  </si>
  <si>
    <t>Аренда места в телефонной канализации "ТК № 36 (Горьковское шоссе) Горенки - Балашиха (14700 м).</t>
  </si>
  <si>
    <t>МО</t>
  </si>
  <si>
    <t>084-0005433</t>
  </si>
  <si>
    <t>Аренда  нежилых помещений : места в кабельной телефонной канализации в г. Балашиха</t>
  </si>
  <si>
    <t>ПАО
"Ростелеком"</t>
  </si>
  <si>
    <t>Аренда места в кабельной телефонной канализации в г. Балашиха (26 429 м)</t>
  </si>
  <si>
    <t>2017-2018</t>
  </si>
  <si>
    <t>084-0005434</t>
  </si>
  <si>
    <t>Аренда кабельных сооружений: "г.Балашиха,г.Реутов (аренда места в телефонной канализации)</t>
  </si>
  <si>
    <t xml:space="preserve">Аренда места в телефонной  кабельной канализации г.Балашиха,г. Реутов  (протяж.35270 м) </t>
  </si>
  <si>
    <t>084-0005430</t>
  </si>
  <si>
    <t>Предоставление  услуг телефонной связи</t>
  </si>
  <si>
    <t>61.10.1</t>
  </si>
  <si>
    <t>61.10.11.120</t>
  </si>
  <si>
    <t>5.11.1.1</t>
  </si>
  <si>
    <t>В соответствии с техническим заданием</t>
  </si>
  <si>
    <t>084-0005432</t>
  </si>
  <si>
    <t>Аренда  нежилых помещений : ПС филиала ПАО "ФСК ЕЭС"- Московское ПМЭС (место для размещение телекоммуникационного оборудования )</t>
  </si>
  <si>
    <t>68.20.2</t>
  </si>
  <si>
    <t>68.20.12.600</t>
  </si>
  <si>
    <t>5.11.1.10</t>
  </si>
  <si>
    <t>Филиал ПАО "ФСК ЕЭС" Московское МПМЭС</t>
  </si>
  <si>
    <t>Аренда места для размещения телекоммуникационного оборудования ПАО "МОЭСК", установленного на подстанциях филиала ПАО "ФСК ЕЭС"- Московское ПМЭС
(ПС Нежино, Ногинск, Шибаново, Трубино)</t>
  </si>
  <si>
    <t>мес</t>
  </si>
  <si>
    <t>084-0005431</t>
  </si>
  <si>
    <t>Предоставление в аренду оптического волокна</t>
  </si>
  <si>
    <t>61.10.30.120</t>
  </si>
  <si>
    <t>ООО "Мир ФМ"</t>
  </si>
  <si>
    <t xml:space="preserve"> 3328420555  
</t>
  </si>
  <si>
    <t xml:space="preserve">332801001  
</t>
  </si>
  <si>
    <t>Предоставление в аренду ОВ</t>
  </si>
  <si>
    <t>086-0000201</t>
  </si>
  <si>
    <t>ЭУ/УИ и МТО</t>
  </si>
  <si>
    <t>Действующий договор</t>
  </si>
  <si>
    <t>5.11.1.4 Б)</t>
  </si>
  <si>
    <t xml:space="preserve">ЗАО "Наше Дело"  </t>
  </si>
  <si>
    <t>кв м</t>
  </si>
  <si>
    <t>38,9</t>
  </si>
  <si>
    <t>086-0000199</t>
  </si>
  <si>
    <t xml:space="preserve"> Аренда помещения по адресу:МО, Щелковский р-н, п.Литвиново, д.5/1, на 2 этаже, комнаты №19,24</t>
  </si>
  <si>
    <t xml:space="preserve">ООО "Мцыри"    </t>
  </si>
  <si>
    <t>106,6</t>
  </si>
  <si>
    <t>086-0000200</t>
  </si>
  <si>
    <t xml:space="preserve">ООО "Мосторфстрой"  </t>
  </si>
  <si>
    <t>086-0000202</t>
  </si>
  <si>
    <t>ИП Бекмурзиев М.Г.</t>
  </si>
  <si>
    <t>507301158703</t>
  </si>
  <si>
    <t>086-0000198</t>
  </si>
  <si>
    <t xml:space="preserve">ЗАО "ЕТЕКС" </t>
  </si>
  <si>
    <t>086-0000203</t>
  </si>
  <si>
    <t>ИП  Гончарова  Е.С.</t>
  </si>
  <si>
    <t xml:space="preserve"> 501400845569 </t>
  </si>
  <si>
    <t>086-0000204</t>
  </si>
  <si>
    <t xml:space="preserve">ООО "Ранорд"  </t>
  </si>
  <si>
    <t>85,3</t>
  </si>
  <si>
    <t>086-0000205</t>
  </si>
  <si>
    <t xml:space="preserve"> Аренда помещения по адресу: МО, г.Коломна, ул.Октябрьской революции, д.406,этаж 2 правое крыло, комнаты №214-225, 227, 229.</t>
  </si>
  <si>
    <t xml:space="preserve">ООО "Техноас-Коломна"    </t>
  </si>
  <si>
    <t>299,51</t>
  </si>
  <si>
    <t>086-0000206</t>
  </si>
  <si>
    <t>ООО "ФАБИ"</t>
  </si>
  <si>
    <t>99,7</t>
  </si>
  <si>
    <t>086-0000207</t>
  </si>
  <si>
    <t xml:space="preserve">ООО "СИГМА ПЛЮС"   </t>
  </si>
  <si>
    <t>65,8</t>
  </si>
  <si>
    <t>086-0000208</t>
  </si>
  <si>
    <t xml:space="preserve">ЗАО ХМК Прерамет   </t>
  </si>
  <si>
    <t>33,8</t>
  </si>
  <si>
    <t>086-0000209</t>
  </si>
  <si>
    <t xml:space="preserve">ИП Коцюбенко В.А.  </t>
  </si>
  <si>
    <t>771520695805</t>
  </si>
  <si>
    <t>086-0000210</t>
  </si>
  <si>
    <t xml:space="preserve">ИП Емельянов С.В.  </t>
  </si>
  <si>
    <t>503000313796</t>
  </si>
  <si>
    <t>086-0000211</t>
  </si>
  <si>
    <t xml:space="preserve">ООО "Союз "   </t>
  </si>
  <si>
    <t>93,6</t>
  </si>
  <si>
    <t>086-0000212</t>
  </si>
  <si>
    <t xml:space="preserve">ООО "СТЭМ"      </t>
  </si>
  <si>
    <t>155,8</t>
  </si>
  <si>
    <t>086-0000213</t>
  </si>
  <si>
    <t xml:space="preserve">ИП Фролов В.А.      </t>
  </si>
  <si>
    <t xml:space="preserve"> 772910329002</t>
  </si>
  <si>
    <t>232,3</t>
  </si>
  <si>
    <t>086-0000214</t>
  </si>
  <si>
    <t xml:space="preserve">ООО "Вилар"   </t>
  </si>
  <si>
    <t>601,6</t>
  </si>
  <si>
    <t>086-0000233</t>
  </si>
  <si>
    <t xml:space="preserve">ЗАО "Развитие"     </t>
  </si>
  <si>
    <t>371,0</t>
  </si>
  <si>
    <t>086-0000216</t>
  </si>
  <si>
    <t xml:space="preserve">ООО "Серпантин"   </t>
  </si>
  <si>
    <t>316,8</t>
  </si>
  <si>
    <t>086-0000217</t>
  </si>
  <si>
    <t>ООО "Мистраль"</t>
  </si>
  <si>
    <t>339,1</t>
  </si>
  <si>
    <t>086-0000218</t>
  </si>
  <si>
    <t xml:space="preserve">ИП Богуславский В.Я. </t>
  </si>
  <si>
    <t>77277524226</t>
  </si>
  <si>
    <t>111,1</t>
  </si>
  <si>
    <t>086-0000219</t>
  </si>
  <si>
    <t>ООО "Серебряно-Прудская Инвестиционная Компания"</t>
  </si>
  <si>
    <t>152,8</t>
  </si>
  <si>
    <t>086-0000220</t>
  </si>
  <si>
    <t xml:space="preserve">ООО "Зевс-Сервис"   </t>
  </si>
  <si>
    <t>53,0</t>
  </si>
  <si>
    <t>086-0000222</t>
  </si>
  <si>
    <t xml:space="preserve"> гр. Запуниди А.С.    </t>
  </si>
  <si>
    <t>75,0</t>
  </si>
  <si>
    <t>086-0000223</t>
  </si>
  <si>
    <t>ООО ПКО"СТЭП"</t>
  </si>
  <si>
    <t>1025005690335</t>
  </si>
  <si>
    <t>086-0000224</t>
  </si>
  <si>
    <t>ЗАО "Стройгруппа СП"</t>
  </si>
  <si>
    <t>64,6</t>
  </si>
  <si>
    <t>086-0000225</t>
  </si>
  <si>
    <t>ООО "СТОА Хотьково"</t>
  </si>
  <si>
    <t>73,5</t>
  </si>
  <si>
    <t>086-0000226</t>
  </si>
  <si>
    <t>ООО "Энергетик"</t>
  </si>
  <si>
    <t>124,2</t>
  </si>
  <si>
    <t>086-0000227</t>
  </si>
  <si>
    <t>ООО "Торино-Арсенал"</t>
  </si>
  <si>
    <t>110,4</t>
  </si>
  <si>
    <t>086-0000228</t>
  </si>
  <si>
    <t>Аренда помещения по адресу:141900, г. Талдом, ул.Собцова, д.6/1а, 3 этаж, комн. №№14,15</t>
  </si>
  <si>
    <t>ООО "БАТУН-ТАЛДОМ"</t>
  </si>
  <si>
    <t>40,0</t>
  </si>
  <si>
    <t>086-0000221</t>
  </si>
  <si>
    <t xml:space="preserve"> Аренда помещения по адресу:г. Троицк, ул. Лесная , д.4 Б</t>
  </si>
  <si>
    <t xml:space="preserve">Гражданин Сухов  Игорь Васильевич     </t>
  </si>
  <si>
    <t>504600572949</t>
  </si>
  <si>
    <t>105,8</t>
  </si>
  <si>
    <t>086-0000215</t>
  </si>
  <si>
    <t xml:space="preserve"> Аренда помещения по адресу:г. Москва, Варшавское шоссе , д.60</t>
  </si>
  <si>
    <t xml:space="preserve">ООО "Эллион"   </t>
  </si>
  <si>
    <t>379,8</t>
  </si>
  <si>
    <t>086-0000230</t>
  </si>
  <si>
    <t>086-0000229</t>
  </si>
  <si>
    <t xml:space="preserve"> Аренда помещения по адресу:142115, МО,г. Подольск, ул. Машиностроителей, д.44</t>
  </si>
  <si>
    <t>ООО "Логисттик Сервис"</t>
  </si>
  <si>
    <t>28,8</t>
  </si>
  <si>
    <t>086-0000237</t>
  </si>
  <si>
    <t>Техническое обслуживание инженерных систем; уборка помещений; уборка территорий: административное здание филиала (ул. Шипиловская д. 13 к. 2), уборка помещенийСеверного управления энергоучета, уборка помещений Московского управления энергоучета, уборка помещений Западного управления энергоучета, Восточного управления.</t>
  </si>
  <si>
    <t>81.1</t>
  </si>
  <si>
    <t>Техническое обслуживание инженерных систем; уборка помещений</t>
  </si>
  <si>
    <t>Москва, МО</t>
  </si>
  <si>
    <t>086-0000231</t>
  </si>
  <si>
    <t>ЭУ/УТЭЭ</t>
  </si>
  <si>
    <t>Организация выполнения работ по проведению инструментальных проверок измерительных комплексов учета электроэнергии у потребителей на территории г Москвы</t>
  </si>
  <si>
    <t>35.12.1</t>
  </si>
  <si>
    <t>35.12.10.110</t>
  </si>
  <si>
    <t>Калькуляция</t>
  </si>
  <si>
    <t xml:space="preserve">Электронная </t>
  </si>
  <si>
    <t>086-0000232</t>
  </si>
  <si>
    <t>Организация выполнения работ по проведению инструментальных проверок измерительных комплексов учета электроэнергии у потребителей на территории Московской области</t>
  </si>
  <si>
    <t>086-0000192</t>
  </si>
  <si>
    <t>ЭУ/ЦА</t>
  </si>
  <si>
    <t>Выполнение работ по Программе замены приборов и систем учета на 2017г. (к Программе мероприятий по снижению потерь) для нужд Энергоучет - филиала ПАО "МОЭСК"</t>
  </si>
  <si>
    <t>расчет стоимости лота</t>
  </si>
  <si>
    <t>Московская обл./Москва</t>
  </si>
  <si>
    <t>086-0000193</t>
  </si>
  <si>
    <t>Выполнение работ по техническому сопровождению ПТК АИИС КУЭ ПАО "МОЭСК" в 2017г для нужд "Энергоучет" - филиала ПАО МОЭСК</t>
  </si>
  <si>
    <t>086-0000194</t>
  </si>
  <si>
    <t>Выполнение работ по техническому обслуживанию элементов АИИСКУЭ в 2017г для нужд "Энергоучет" - филиала ПАО "МОЭСК"</t>
  </si>
  <si>
    <t>62.01.12.000</t>
  </si>
  <si>
    <t>62.01</t>
  </si>
  <si>
    <t>см. в справочных</t>
  </si>
  <si>
    <t>Z13</t>
  </si>
  <si>
    <t>усл.</t>
  </si>
  <si>
    <t xml:space="preserve">62.02.9 </t>
  </si>
  <si>
    <t>084-0005429</t>
  </si>
  <si>
    <t>ВЭС/ОНиЗ</t>
  </si>
  <si>
    <t>Аренда объектов электросетево-го хозяйства: Московская область, Орехово-Зуевский район, пос.Авсюнино</t>
  </si>
  <si>
    <t>77.39.2</t>
  </si>
  <si>
    <t>77.39.1</t>
  </si>
  <si>
    <t>Договор аренды</t>
  </si>
  <si>
    <t>п. 5.11.1.10.</t>
  </si>
  <si>
    <t>Федеральное унитарное предприятие "Российская телевизионная и радиовещательная сеть"</t>
  </si>
  <si>
    <t>аренда объектов электросетевого хозяйства</t>
  </si>
  <si>
    <t>в соответствии с ТЗ</t>
  </si>
  <si>
    <t>796</t>
  </si>
  <si>
    <t>штука</t>
  </si>
  <si>
    <t>46643425</t>
  </si>
  <si>
    <t>Московская область, Орехово-Зуевский район, пос. Авсюнино</t>
  </si>
  <si>
    <t>2017</t>
  </si>
  <si>
    <t>084-0005428</t>
  </si>
  <si>
    <t>68.20.12</t>
  </si>
  <si>
    <t>Отчет об оценке</t>
  </si>
  <si>
    <t>Публичное актионерное общество "Федеральная сетевая компания Единой энергетической системы"</t>
  </si>
  <si>
    <t>055</t>
  </si>
  <si>
    <t>квадратный метр</t>
  </si>
  <si>
    <t>17630436</t>
  </si>
  <si>
    <t>Владимирская область, Киржачский район, с.Филипповское</t>
  </si>
  <si>
    <t>083-0008831</t>
  </si>
  <si>
    <t>ЗЭС/СЭЗиС</t>
  </si>
  <si>
    <t>коммунальные услуги</t>
  </si>
  <si>
    <t>35.11.10</t>
  </si>
  <si>
    <t>договор</t>
  </si>
  <si>
    <t>п.5.11.1.2</t>
  </si>
  <si>
    <t>ПАО «Мосэнергосбыт - Нара-Фоминск»</t>
  </si>
  <si>
    <t>Электроэнергия на хозяйственно-бытовые нужды</t>
  </si>
  <si>
    <t>Согласно договора</t>
  </si>
  <si>
    <t xml:space="preserve">Районы Московской области </t>
  </si>
  <si>
    <t>083-0008832</t>
  </si>
  <si>
    <t>Можайское ТО ПАО «Мосэнергосбыт»</t>
  </si>
  <si>
    <t>083-0008833</t>
  </si>
  <si>
    <t>Западное ТО ПАО «Мосэнергосбыт»</t>
  </si>
  <si>
    <t>083-0008834</t>
  </si>
  <si>
    <t xml:space="preserve">Электроэнергия на хозяйственно-бытовые нужды в помещения:
Производственное помещение, г. Волоколамск, ул. Солдатская, д.58;
Производственное помещение, п. Лотошино, ул. Кирова, д.23;
Производственное помещение, п. Шаховская, ул. Базаева, д.6;
Производственное помещение, г. Волоколамск, ул. Волоколамская, д. 8;
Производственное помещение, с. Осташево, ул. Рузское шоссе.
</t>
  </si>
  <si>
    <t>Волоколамское ТО ПАО «Мосэнергосбыт»</t>
  </si>
  <si>
    <t>083-0008823</t>
  </si>
  <si>
    <t>Коммунальные услуги: Поставка и транспортировка газа в котельную Базы Можайского РЭС ЗЭС, расположенной по адресу:  г. Можайск, ул. Мира, д.107</t>
  </si>
  <si>
    <t>35.22.11</t>
  </si>
  <si>
    <t>35.22.10.110</t>
  </si>
  <si>
    <t>ООО "Газпром межрегионгаз Москва"</t>
  </si>
  <si>
    <t>083-0008830</t>
  </si>
  <si>
    <t>Коммунальные услуги: Теплооэнергия на хозяйственно-бытовые нужды в помещениях Базы Наро-Фоминского РЭС ЗЭС, расположенной по адресу:  г. Наро-Фоминск, ул. 8 Марта, д.2</t>
  </si>
  <si>
    <t>35.30.2</t>
  </si>
  <si>
    <t>35.30.1</t>
  </si>
  <si>
    <t>ООО "Ресурсоснабжение"</t>
  </si>
  <si>
    <t>083-0008826</t>
  </si>
  <si>
    <t>Коммунальные услуги: Теплооэнергия на хозяйственно-бытовые нужды помещениях базы Успенского РЭС ЗЭС, расположенной по адресу:  Московская обл., Одинцовский р-н, Красногорское шоссе, д.1</t>
  </si>
  <si>
    <t>МУП "ЖКХ Горки-2"</t>
  </si>
  <si>
    <t>083-0008827</t>
  </si>
  <si>
    <t>Коммунальные услуги: Теплооэнергия на хозяйственно-бытовые нужды в помещениях Базы Волоколамского РЭС ЗЭС, расположенной по адресу:  г. Волоколамск, ул. Ново-Солдатская, д.22</t>
  </si>
  <si>
    <t>АО "Волоколамское ПТП РЖКХ"</t>
  </si>
  <si>
    <t>083-0008828</t>
  </si>
  <si>
    <t>Коммунальные услуги: Теплооэнергия на хозяйственно-бытовые нужды в помещениях Базы ЗЭС, расположенной по адресу:  г. Москва, ул. 1812 года, д.15</t>
  </si>
  <si>
    <t>35.30.3</t>
  </si>
  <si>
    <t>ПАО "Мосэнерго"</t>
  </si>
  <si>
    <t>083-0008824</t>
  </si>
  <si>
    <t>Коммунальные услуги: вода на технические и хозяйственно-бытовые нужды для помещений Базы ЗЭС по адресу:  г. Москва, ул. 1812 года, д.15</t>
  </si>
  <si>
    <t>36.00.12.000</t>
  </si>
  <si>
    <t>АО "Мосводоканал"</t>
  </si>
  <si>
    <t>083-0008825</t>
  </si>
  <si>
    <t>Коммунальные услуги: Теплооэнергия на хозяйственно-бытовые нужды в помещениях на ПС "Кубинка" по адресу: Одинцовский р-н, п. Старый Городок</t>
  </si>
  <si>
    <t>АО "121 АРЗ"</t>
  </si>
  <si>
    <t>062-0009538</t>
  </si>
  <si>
    <t>ИА/Учетно-договорное управление</t>
  </si>
  <si>
    <t xml:space="preserve">35.12.1 </t>
  </si>
  <si>
    <t>35.12.10.120</t>
  </si>
  <si>
    <t>согласно стоимости аналогичных услуг за предыдущий год</t>
  </si>
  <si>
    <t xml:space="preserve">комплекс услуг по оценке рыночной стоимости основных средств ПАО «МОЭСК» группы «Силовые машины и оборудование» </t>
  </si>
  <si>
    <t xml:space="preserve">оценка рыночной стоимости Объекта оценки  проводится в соответствии с законодательством Российской Федерации, Договором и Заданием на оценку </t>
  </si>
  <si>
    <t>муниципальный округ Замоскворечье</t>
  </si>
  <si>
    <t>062-0009539</t>
  </si>
  <si>
    <t>согласно стоимости аналогичных услуг за предыдущий год (без цены)</t>
  </si>
  <si>
    <t>Стороны выражают намерение в период с __2017 г. и до _2018г. года (при условии определения Исполнителя победителем закрытых запросов цен, организуемых Заказчиком), совершить ряд действий и сделок, направленных на удовлетворение потребностей Заказчика в оказании  консультационных услуг по вопросам финансово-хозяйственной деятельности</t>
  </si>
  <si>
    <t>требоывния отпределяются в ТЗ</t>
  </si>
  <si>
    <t>081-0008664</t>
  </si>
  <si>
    <t>шт.</t>
  </si>
  <si>
    <t>081-0008539</t>
  </si>
  <si>
    <t>объект</t>
  </si>
  <si>
    <t>081-0008522</t>
  </si>
  <si>
    <t>Обработка огнезащитным составом деревянных конструкций на ПС для Северных электрических сетей на 2017г.</t>
  </si>
  <si>
    <t>м2</t>
  </si>
  <si>
    <t>062-0009616</t>
  </si>
  <si>
    <t>ИА/УНиЗ</t>
  </si>
  <si>
    <t xml:space="preserve">Выполнение комплекса кадастровых для дальнейшего оформлению земельно-правовых отношений под объектами электросетевого хозяйства ПАО "МОЭСК", проведения судебно исковой работы по защите имущественных прав Общества. </t>
  </si>
  <si>
    <t xml:space="preserve">68.20.2 </t>
  </si>
  <si>
    <t>68.32.13.000</t>
  </si>
  <si>
    <t>ЗЦ ООК РС</t>
  </si>
  <si>
    <t>Согласно технического задания</t>
  </si>
  <si>
    <t>п. 5.11.1.6</t>
  </si>
  <si>
    <t>п. 5.11.2 а)</t>
  </si>
  <si>
    <t>062-0009617</t>
  </si>
  <si>
    <t>Проведение работ по технической инвентаризации объектов недвижимого имущества</t>
  </si>
  <si>
    <t>68.32.3</t>
  </si>
  <si>
    <t>68.32</t>
  </si>
  <si>
    <t>Услуги БТИ и прочие операции с недвижимым имуществом</t>
  </si>
  <si>
    <t>Бизнес-план на 2017 год</t>
  </si>
  <si>
    <t>5.11.1.2.</t>
  </si>
  <si>
    <t xml:space="preserve">ГБУ "МосгорБТИ"  </t>
  </si>
  <si>
    <t>в соответствии с договором</t>
  </si>
  <si>
    <t>г. Москва, Муниципальный округ Тверской</t>
  </si>
  <si>
    <t>062-0009618</t>
  </si>
  <si>
    <t>Разработка проекта размещения некапитальных объектов и подготовка материалов для рассмотрения на архитектурно - планировочной комиссии</t>
  </si>
  <si>
    <t xml:space="preserve">ГУП "ГлавАПУ"   </t>
  </si>
  <si>
    <t>Проведение работ по технической инвентаризации объектов недвижимого имущества в Московской области</t>
  </si>
  <si>
    <t xml:space="preserve">ГУП МО "МОБТИ"  </t>
  </si>
  <si>
    <t>МО, Красногорский р-н, автодорога Балтия, 26км, БЦ Рига-Лэнд, Б2</t>
  </si>
  <si>
    <t>ФГУП "Ростехинвентаризация - Федеральное БТИ"</t>
  </si>
  <si>
    <t>г. Москва, Муниципальный округ Хорошевский</t>
  </si>
  <si>
    <t>Подготовка заключений по закреплению границ земельных участков</t>
  </si>
  <si>
    <t xml:space="preserve">ГУП НИ и ПИ Генплана Москвы  </t>
  </si>
  <si>
    <t>081-0008746</t>
  </si>
  <si>
    <t>Аренда помещения по адресу: М.О.,Красногорский район, б-р Павшинский, д.5</t>
  </si>
  <si>
    <t>Договор</t>
  </si>
  <si>
    <t xml:space="preserve"> ПАО "МОЭСК"</t>
  </si>
  <si>
    <t>ООО "Гранир"</t>
  </si>
  <si>
    <t>В соответствии с договором</t>
  </si>
  <si>
    <t>ВЭС/СООС</t>
  </si>
  <si>
    <t xml:space="preserve">СЭС/ УПОиУС ОНиЗ </t>
  </si>
  <si>
    <t>Контрагент из Реестра МСП</t>
  </si>
  <si>
    <t xml:space="preserve">Заключены рамочные соглашения (М/973 от 15.04.2016, М/1170 от 29.04.2016,) </t>
  </si>
  <si>
    <t>33.14</t>
  </si>
  <si>
    <t>33.14.1</t>
  </si>
  <si>
    <t>2017-2022</t>
  </si>
  <si>
    <t>для ИП не требуется</t>
  </si>
  <si>
    <t>2017-2019</t>
  </si>
  <si>
    <t>10^3м3</t>
  </si>
  <si>
    <t>Гкал</t>
  </si>
  <si>
    <t>м3</t>
  </si>
  <si>
    <t>кВт.ч</t>
  </si>
  <si>
    <t>083-0008835</t>
  </si>
  <si>
    <t>ЗЭС/СДТУ</t>
  </si>
  <si>
    <t>Услуги связи</t>
  </si>
  <si>
    <t>Услуги связи. Предоставление городских номеров телефонной связи</t>
  </si>
  <si>
    <t>61.11.11</t>
  </si>
  <si>
    <t xml:space="preserve">ОАО «МГТС»  </t>
  </si>
  <si>
    <t>083-0008836</t>
  </si>
  <si>
    <t>Предоставление услуг телефонной, внутризоновой, МГ и МН   связи</t>
  </si>
  <si>
    <t>ПАО
«Ростелеком»</t>
  </si>
  <si>
    <t>083-0008837</t>
  </si>
  <si>
    <t>Предоставление каналов диспетчерской телефонной связи и телемеханики от объектов филиала ОАО «МОЭСК» - Западные ЭС</t>
  </si>
  <si>
    <t>083-0008838</t>
  </si>
  <si>
    <t>Предоставление каналов связи Е1 от объектов филиала ОАО «МОЭСК» - Западные ЭС</t>
  </si>
  <si>
    <t>083-0008839</t>
  </si>
  <si>
    <t>Предоставление каналов корпоративной сети передачи данных филиала  ОАО «МОЭСК» - Западные ЭС</t>
  </si>
  <si>
    <t>ЗЭС/Служба планирования и подготовки ТО и Р</t>
  </si>
  <si>
    <t>33.12</t>
  </si>
  <si>
    <t>33.12.29.000</t>
  </si>
  <si>
    <t>43.29</t>
  </si>
  <si>
    <t>Сумма определена на основании анализа потребностей, исходя из ранее заключенных договоров-аналогов. (предмет торгов - стоимость единицы работ (ед. расценки))</t>
  </si>
  <si>
    <t xml:space="preserve">33.14   </t>
  </si>
  <si>
    <t>95.12.10.000</t>
  </si>
  <si>
    <t>43.39.19.190</t>
  </si>
  <si>
    <t>083-0008972</t>
  </si>
  <si>
    <t>Работы по разборке административного здания контейнерного типа на территории Базы ЗЭС, расположенного по адресу г.Москва, ул. 1812г., д.15, стр.1, с последующей перевозкой и монтажом на базах Истринского РЭС и Рузского РЭС для нужд Западных электрических сетей - филиала ПАО "МОЭСК"</t>
  </si>
  <si>
    <t>ЗЭС/СМ</t>
  </si>
  <si>
    <t>Поверка измерительных ТТ и ТН, поверка эталонных и переносных средств измерений (СМ)</t>
  </si>
  <si>
    <t>ЗЭС/ЛЭП</t>
  </si>
  <si>
    <t>083-0008799</t>
  </si>
  <si>
    <t>Обследование ВЛ с применением воздушного лазерного сканирования</t>
  </si>
  <si>
    <t>ЗЭС/СПБ</t>
  </si>
  <si>
    <t>083-0008807</t>
  </si>
  <si>
    <t>Содержание и уборка помещений в 2017-2019г.</t>
  </si>
  <si>
    <t>083-0008869</t>
  </si>
  <si>
    <t>ЗЭС/</t>
  </si>
  <si>
    <t>Изготовление информационных знаков и табличек, для снижения травматизма на объектах ЗЭС в 2017году</t>
  </si>
  <si>
    <t>083-0008864</t>
  </si>
  <si>
    <t>ЗЭС/САиСМ</t>
  </si>
  <si>
    <t>Выполнение работ по техническому обслуживанию и текущему ремонту (ТО и ТР) транспортных средств отечественного производства, находящихся на балансе Западных ЭС - филиала ПАО "МОЭСК" в 2017 году.</t>
  </si>
  <si>
    <t>45.20.2</t>
  </si>
  <si>
    <t>45.20.21.000</t>
  </si>
  <si>
    <t>083-0008865</t>
  </si>
  <si>
    <t>Выполнение работ по техническому обслуживанию и текущему ремонту (ТО и ТР) транспортных средств иностранного производства, находящихся на балансе Западных ЭС - филиала ПАО "МОЭСК" в 2017 году.</t>
  </si>
  <si>
    <t>083-0008866</t>
  </si>
  <si>
    <t>Выполнение работ по техническому обслуживанию и текущему ремонту (ТО и ТР) передвижных электростанций (ДГУ), находящихся на балансе Западных ЭС - филиала ПАО "МОЭСК" в 2017 г.</t>
  </si>
  <si>
    <t>083-0008867</t>
  </si>
  <si>
    <t>Выполнение работ по комплексной химводообработке грузового и легкового автотранспорта (АТС), находящихся на балансе Западных ЭС - филиала ПАО "МОЭСК" в 2017г.</t>
  </si>
  <si>
    <t>45.20.30.000</t>
  </si>
  <si>
    <t>нет в БП???</t>
  </si>
  <si>
    <t>083-0008868</t>
  </si>
  <si>
    <t>083-0009090</t>
  </si>
  <si>
    <t>Установка и обслуживание тахографов на грузовых АТС находящихся на балансе Западных ЭС - филиала ПАО "МОЭСК" в 2017г.</t>
  </si>
  <si>
    <t>083-0009080</t>
  </si>
  <si>
    <t xml:space="preserve">33.12   </t>
  </si>
  <si>
    <t>Техническое обслуживание эл.талей и кран-балок на объектах Западных электрических сетей в 2017-2019гг</t>
  </si>
  <si>
    <t>062-0009606</t>
  </si>
  <si>
    <t>Заключение договоров аренды земельных участков под объектами недвижимого имущества ПАО "МОЭСК", находящимися на территории города Москвы и Муниципальных образований Московской области.</t>
  </si>
  <si>
    <t>68.20.12.000</t>
  </si>
  <si>
    <t>Себестоимость /прибыль</t>
  </si>
  <si>
    <t xml:space="preserve">Аренда земельных участков  </t>
  </si>
  <si>
    <t>5.11.1.10.</t>
  </si>
  <si>
    <t>Департамент городского имущества города Москвы и муниципальные образования Московской области</t>
  </si>
  <si>
    <t>аренда земельных участков  под объектами недвижимого имущества ПАО "МОЭСК"</t>
  </si>
  <si>
    <t>г. Москва, Московская обл.</t>
  </si>
  <si>
    <t>083-0009106</t>
  </si>
  <si>
    <t>Выполнение неотложно-восстановительных работ по ремонту электротехнического оборудования подстанций и РЗиА для Западных электрических сетей – филиала ПАО «МОЭСК» в 2017-2019гг.</t>
  </si>
  <si>
    <t>Нет</t>
  </si>
  <si>
    <t xml:space="preserve">ТЗ и сметный расчет </t>
  </si>
  <si>
    <t>Муниципальные районы Московской области</t>
  </si>
  <si>
    <t>Слободкин Илья Юрьевич</t>
  </si>
  <si>
    <t>081-0008464</t>
  </si>
  <si>
    <t>СЭС/СП</t>
  </si>
  <si>
    <t>Ремонт зарядных устройств ВАЗП-220/380, РТАБ для Северных электрических сетей на 2017г.</t>
  </si>
  <si>
    <t xml:space="preserve">33.14.1     </t>
  </si>
  <si>
    <t>Ремонт зарядных устройств ВАЗП-220/380, РТАБ для Северных электрических сетей на 2017г.¶</t>
  </si>
  <si>
    <t>Бережной Александр Александрович</t>
  </si>
  <si>
    <t>СЭС/СЭЗиС</t>
  </si>
  <si>
    <t xml:space="preserve">35.13   </t>
  </si>
  <si>
    <t>Алхутов Вячеслав Александрович</t>
  </si>
  <si>
    <t>081-0008477</t>
  </si>
  <si>
    <t>Ремонт ограждений, маслоприемных устройств, наземных кабельных каналов и лотков на территории ОРУ, металлоконструкций, зданий и сооружений для Северных электрических сетей на 2017г.</t>
  </si>
  <si>
    <t>081-0008480</t>
  </si>
  <si>
    <t>Ремонт зданий и сооружений ПС Северной зоны обслуживания для Северных электрических сетей на 2017г.</t>
  </si>
  <si>
    <t>081-0008482</t>
  </si>
  <si>
    <t>Ремонт порталов, фундаментов под оборудованием на территории ОРУ  ПС для Северных электрических сетей на 2017г.</t>
  </si>
  <si>
    <t>Ремонт порталов, фундаментов под оборудованием на территории ОРУ  ПС для Северных электрических сетей на 2017г.¶</t>
  </si>
  <si>
    <t>081-0008483</t>
  </si>
  <si>
    <t xml:space="preserve">Неотложные и аварийно-восстановительных работы по ремонту зданий и сооружений для Северных электрических сетей в 2017год.            </t>
  </si>
  <si>
    <t>Неотложные и аварийно-восстановительных работы по ремонту зданий и сооружений для Северных электрических сетей в 2017год.            ¶</t>
  </si>
  <si>
    <t>081-0008492</t>
  </si>
  <si>
    <t>Ремонт и наладка оборудования телемеханики "ГРАНИТ" для Северных электрических сетей на 2017г.</t>
  </si>
  <si>
    <t>Ремонт и наладка оборудования телемеханики "ГРАНИТ" для Северных электрических сетей на 2017г.¶</t>
  </si>
  <si>
    <t>Трущенков Иван Петрович</t>
  </si>
  <si>
    <t>СЭС/СТМ</t>
  </si>
  <si>
    <t>081-0008496</t>
  </si>
  <si>
    <t xml:space="preserve">Ремонт системы телемеханики Миконт-М на ПС Октябрьская, ПС Ямуга для нужд Северных электрических сетей  в 2017 г. </t>
  </si>
  <si>
    <t>Ремонт системы телемеханики Миконт-М на ПС Октябрьская, ПС Ямуга для нужд Северных электрических сетей  в 2017 г. ¶</t>
  </si>
  <si>
    <t>081-0008498</t>
  </si>
  <si>
    <t xml:space="preserve">Ремонт оборудования ABB на ПС Куркино для Северных электрических сетей  в 2017 г. </t>
  </si>
  <si>
    <t>Ремонт оборудования ABB на ПС Куркино для Северных электрических сетей  в 2017 г. ¶</t>
  </si>
  <si>
    <t>081-0008509</t>
  </si>
  <si>
    <t>СЭС/СМиТ</t>
  </si>
  <si>
    <t>Ремонт  подъемных сооружений для  Северных электрических сетей на 2017г.</t>
  </si>
  <si>
    <t>Ремонт  подъемных сооружений для  Северных электрических сетей на 2017г.¶</t>
  </si>
  <si>
    <t>Малюгин Сергей Викторович</t>
  </si>
  <si>
    <t>081-0008510</t>
  </si>
  <si>
    <t>Ремонт автотранспорта и спец.техники для Северных электрических сетей на 2017г.</t>
  </si>
  <si>
    <t>081-0008517</t>
  </si>
  <si>
    <t>СЭС/ТОиР</t>
  </si>
  <si>
    <t>Техническое обслуживание аккумуляторных батарей в  на ПС для Северных электрических сетей на 2017г.</t>
  </si>
  <si>
    <t>081-0008518</t>
  </si>
  <si>
    <t>Техническое освидетельствование электооборудования подстанций 35-220 кВ   для Северных электрических сетей на 2017г.</t>
  </si>
  <si>
    <t>081-0008519</t>
  </si>
  <si>
    <t>Техническое обслуживание элегазового оборудования 35-220кВ  на ПС для Северных электрических сетей на 2017г.</t>
  </si>
  <si>
    <t>081-0008520</t>
  </si>
  <si>
    <t>Диагностика заземляющих устройств, проверка на ЭМС на ПС для Северных электрических сетей на 2017г.</t>
  </si>
  <si>
    <t>081-0008521</t>
  </si>
  <si>
    <t>Обработка огнезащитным составом кабелей на ПС для Северных электрических сетей на 2017г.</t>
  </si>
  <si>
    <t>кв.м.</t>
  </si>
  <si>
    <t>Егунов Генадий Борисович</t>
  </si>
  <si>
    <t>081-0008523</t>
  </si>
  <si>
    <t>Техническое обслуживание технических средств охраны и видеоконтрольных устройств на объектах Северных электрических сетей на 2017-2019г.</t>
  </si>
  <si>
    <t>Фирстов Александр Васильевич</t>
  </si>
  <si>
    <t>081-0008524</t>
  </si>
  <si>
    <t>Техническое обслуживание   и текущий ремонт (ТО и ТР) передвижных электростанций (ПЭС),
 для Северных электрических сетей на 2017г.</t>
  </si>
  <si>
    <t>081-0008525</t>
  </si>
  <si>
    <t>Техническое обслуживание  автотранспорта для Северных электрических сетей на 2017г..</t>
  </si>
  <si>
    <t>081-0008526</t>
  </si>
  <si>
    <t>Техническое освидетельствование объектов распределительных сетей для Северных электрических сетей на 2017г.</t>
  </si>
  <si>
    <t>ВЛ-26, ТП- 67</t>
  </si>
  <si>
    <t>Александров Игорь Александрович</t>
  </si>
  <si>
    <t>081-0008530</t>
  </si>
  <si>
    <t>Благоустройство территории после неотложно-восстановительных работ на КЛ-0,4-10 кВ, выполняемых хозспособом  для Северных электрических сетей на 2017г.</t>
  </si>
  <si>
    <t>9 РЭС</t>
  </si>
  <si>
    <t>081-0008534</t>
  </si>
  <si>
    <t>Поверка средств измерений по 27,28,29,30,31,32,33,34,35,37,38 кодам видов измерений (закон РФ №102-ФЗ от 26.06.2008г), (гл.1.9 ПТЭСиС) для Северных электричесеих сетей</t>
  </si>
  <si>
    <t>Пантелеев Эдуард Юрьевич</t>
  </si>
  <si>
    <t>081-0008538</t>
  </si>
  <si>
    <t>Техническое обслуживание автоматических установок пожарной сигнализации, систем оповещения о пожаре  для Северных электричесеих сетей на 2017-2018 гг.</t>
  </si>
  <si>
    <t>Z08</t>
  </si>
  <si>
    <t>Объект</t>
  </si>
  <si>
    <t>081-0008541</t>
  </si>
  <si>
    <t>Воздушное лазерное сканирование и фотосъемка ВЛ 35-220 кВ для Северных электричесеих сетей</t>
  </si>
  <si>
    <t xml:space="preserve">35.14   </t>
  </si>
  <si>
    <t>35.14.10</t>
  </si>
  <si>
    <t>км</t>
  </si>
  <si>
    <t>081-0008542</t>
  </si>
  <si>
    <t>Техническое освидетельствование ВЛ 35-220 кВ для Северных электрических сетей</t>
  </si>
  <si>
    <t>081-0008543</t>
  </si>
  <si>
    <t>Установка постоянных информационных знаков на опорах ВЛ-35-220 кВ для Северных электрических сетей</t>
  </si>
  <si>
    <t>081-0008545</t>
  </si>
  <si>
    <t>Тепловизионное обследование  ВЛ 35-220 кВ для нужд для Северных электрических сетей на 2017г.</t>
  </si>
  <si>
    <t>081-0008546</t>
  </si>
  <si>
    <t>Техническое обслуживание ОИК "Сириус" на РДП для Северных электрических сетей на 2017г.</t>
  </si>
  <si>
    <t>081-0008547</t>
  </si>
  <si>
    <t>Техническое обслуживание ОИК "СИСТЕЛ" РДП Северной ОЗ и Дмитровской ОЗ для Северных электрических сетей на 2017г.</t>
  </si>
  <si>
    <t>081-0008548</t>
  </si>
  <si>
    <t>Техническое обслуживание  устройств телемеханики СИРИУС,  Моторола для Северных электрических сетей на 2017г.</t>
  </si>
  <si>
    <t>081-0008549</t>
  </si>
  <si>
    <t>081-0008550</t>
  </si>
  <si>
    <t>081-0008551</t>
  </si>
  <si>
    <t>081-0008552</t>
  </si>
  <si>
    <t>Техническое обслуживание автоматических ворот, и шлагбаумов на объектах для Северных электрических сетей на 2017г.</t>
  </si>
  <si>
    <t>081-0008553</t>
  </si>
  <si>
    <t>Техническое обслуживание систем теплоснабжения, холодного и горячего водоснабжения, канализации, обслуживание электроприемников на объектах для Северных электрических сетей на 2017г.</t>
  </si>
  <si>
    <t>081-0008554</t>
  </si>
  <si>
    <t>Определению технического состояния строительных конструкций зданий и сооружений для Северных электрических сетей на 2017г</t>
  </si>
  <si>
    <t>081-0008556</t>
  </si>
  <si>
    <t>Техническое освидетельствование силовых трансформаторов 35-220кВ на ПС для Северных электрических сетей на 2017г.</t>
  </si>
  <si>
    <t>081-0008557</t>
  </si>
  <si>
    <t>Ремонт контуров заземления на ПС для Северных электрических сетей на 2017г.</t>
  </si>
  <si>
    <t>Ремонт контуров заземления на ПС для Северных электрических сетей на 2017г.¶</t>
  </si>
  <si>
    <t>081-0008558</t>
  </si>
  <si>
    <t>Выполнение неотложных и АВР по ремонту электротехнического оборудования ПС для нужд Северных электрических сетей¶</t>
  </si>
  <si>
    <t>081-0008568</t>
  </si>
  <si>
    <t>Выполнение АВР по ВЛ 0,4-10 кВ  для нужд Северных электрических сетей</t>
  </si>
  <si>
    <t>081-0008569</t>
  </si>
  <si>
    <t>Эксплуатация КЛ расположенных в коллекторах для Северных электрических сетей</t>
  </si>
  <si>
    <t>ГУП "Москоллектор"</t>
  </si>
  <si>
    <t>081-0008659</t>
  </si>
  <si>
    <t>Эксплуатация КЛ расположенных в коллекторах для Северных электрических сетей (шитый полиэтилен ОКС-2017)</t>
  </si>
  <si>
    <t>081-0008660</t>
  </si>
  <si>
    <t>Техническое обслуживание вентиляционных систем производственных зданий для Северных электрических сетей</t>
  </si>
  <si>
    <t>081-0008661</t>
  </si>
  <si>
    <t>Трассировка КЛ-6-10кВ</t>
  </si>
  <si>
    <t>081-0008662</t>
  </si>
  <si>
    <t>Обследование и паспортизация вентиляционных систем производственных зданий для Северных электрических сетей</t>
  </si>
  <si>
    <t>Егунов Геннадий Борисович</t>
  </si>
  <si>
    <t>081-0008758</t>
  </si>
  <si>
    <t>СЭС/САиСМ</t>
  </si>
  <si>
    <t>Транспортное обслуживание для нужд СЭС - филиала ОАО "МОЭСК"</t>
  </si>
  <si>
    <t xml:space="preserve">52.29   </t>
  </si>
  <si>
    <t>На основании количества едениц транспортных средств и расценок на транспорт</t>
  </si>
  <si>
    <t>ед.</t>
  </si>
  <si>
    <t>081-0008759</t>
  </si>
  <si>
    <t>Коммунальные услуги(Поставка электроэнергии (г.Дмитров)</t>
  </si>
  <si>
    <t>В соответствии с планируемым потреблением и тарифами на электроэнергию</t>
  </si>
  <si>
    <t>кВт*ч</t>
  </si>
  <si>
    <t>1 722 816,00</t>
  </si>
  <si>
    <t>Лагутина Ирина Васильевна</t>
  </si>
  <si>
    <t>081-0008760</t>
  </si>
  <si>
    <t>Коммунальные услуги(Поставка электроэнергией СЭС (г.Москва, ул.Руставели 2)</t>
  </si>
  <si>
    <t>1 718 869,00</t>
  </si>
  <si>
    <t>081-0008761</t>
  </si>
  <si>
    <t>Коммунальные услуги(Поставка электроэнергии (МРЭС, ПРЭС, СПРЭС)</t>
  </si>
  <si>
    <t>1 740 565,00</t>
  </si>
  <si>
    <t>081-0008762</t>
  </si>
  <si>
    <t>Коммунальные услуги(Поставка электроэнергии (г.Долгопрудный)</t>
  </si>
  <si>
    <t>288 553,00</t>
  </si>
  <si>
    <t>081-0008763</t>
  </si>
  <si>
    <t>Коммунальные услуги(Поставка электроэнергии (г.Королев)</t>
  </si>
  <si>
    <t>МСК Энерго</t>
  </si>
  <si>
    <t>146 013,00</t>
  </si>
  <si>
    <t>081-0008764</t>
  </si>
  <si>
    <t>Коммунальные услуги (Снабжение тепловой энергией и горячей водой Клинского РЭС)</t>
  </si>
  <si>
    <t xml:space="preserve">35.30.6 </t>
  </si>
  <si>
    <t>35.30.12.130</t>
  </si>
  <si>
    <t>В соответствии с плановым потреблением и тарифами на теплоэнергию</t>
  </si>
  <si>
    <t>ООО "Клинтеплоэнергосервис"</t>
  </si>
  <si>
    <t>081-0008766</t>
  </si>
  <si>
    <t>Коммунальные услуги (Снабжение тепловой энергией и горячей водой Пушкинского РЭС)</t>
  </si>
  <si>
    <t>В соответствии с плановым потреблением и тарифами на теплоэнерги.</t>
  </si>
  <si>
    <t>МУП "Пушкинская Теплосеть"</t>
  </si>
  <si>
    <t>081-0008767</t>
  </si>
  <si>
    <t>Коммунальные услуги(Отпуск и потребление тепловой энергии и теплоносителя по адресу: г.Королев, ул.Гагарина,4)</t>
  </si>
  <si>
    <t>В соответствии с плановыми объемами потребления и тарифом на теплоэнергию</t>
  </si>
  <si>
    <t>ОАО "Теплосеть"</t>
  </si>
  <si>
    <t>081-0008768</t>
  </si>
  <si>
    <t>Коммунальные услуги (Снабжение тепловой энергией и горячее водоснабжение административного здания,РДП,САиСМ,г.Москва, Руставели,2)</t>
  </si>
  <si>
    <t>Филиал №11 "Горэнергосбыт" ПАО "МОЭК"</t>
  </si>
  <si>
    <t>1 365,38</t>
  </si>
  <si>
    <t>081-0008769</t>
  </si>
  <si>
    <t>Коммунальные услуги (Отпуск тепловой энергии и горячее водоснабжение (ДРЭС)</t>
  </si>
  <si>
    <t>ООО "ДМИТРОВТЕПЛОСЕРВИС"</t>
  </si>
  <si>
    <t>081-0008770</t>
  </si>
  <si>
    <t>Коммунальные услуги(Теплоснабжение г.Мытищи   (МРЭС)</t>
  </si>
  <si>
    <t>ОАО "Мытищинская теплосеть"</t>
  </si>
  <si>
    <t>081-0008771</t>
  </si>
  <si>
    <t>Коммунальные услуги(Теплоснабжение   (г.Солнечногорск)</t>
  </si>
  <si>
    <t>МУП "ИК ЖКХ"</t>
  </si>
  <si>
    <t>1 260,10</t>
  </si>
  <si>
    <t>081-0008772</t>
  </si>
  <si>
    <t>Коммунальные услуги (Снабжение тепловой энергией и горячей водой Клинского РЭС, ПС № 759 "Ямуга")</t>
  </si>
  <si>
    <t>ООО "Энергоцентр"</t>
  </si>
  <si>
    <t>081-0008773</t>
  </si>
  <si>
    <t>Коммунальные услуги(Теплоснабжение  (г.Талдом)</t>
  </si>
  <si>
    <t>МУП "Талдомсервис"</t>
  </si>
  <si>
    <t>081-0008774</t>
  </si>
  <si>
    <t>Коммунальные услуги(Теплоснабжение  (г.Химки)</t>
  </si>
  <si>
    <t>ТСК Мосэнерго</t>
  </si>
  <si>
    <t>081-0008782</t>
  </si>
  <si>
    <t>СЭС/САХО</t>
  </si>
  <si>
    <t>Услуги по комплексной уборке служебных, производственных помещений и территорий Северных электрических сетей</t>
  </si>
  <si>
    <t xml:space="preserve">81.21   </t>
  </si>
  <si>
    <t>81.21.10.000</t>
  </si>
  <si>
    <t>Кабанова Анна Николаевна</t>
  </si>
  <si>
    <t>081-0008784</t>
  </si>
  <si>
    <t>СЭС/СООС</t>
  </si>
  <si>
    <t>Разработка и продление экологической документации для промплощадок СЭС, включая производственный контроль уровней шума и загрязнения атмосферного воздуха  на границе СЗЗ подстанций и баз.</t>
  </si>
  <si>
    <t xml:space="preserve">74.90.5 </t>
  </si>
  <si>
    <t>Скрипникова Людмила Магомедкаримова</t>
  </si>
  <si>
    <t xml:space="preserve">64.20   </t>
  </si>
  <si>
    <t>Аренда линейно-кабельных сооружений (от ПС "Герцево" до ПС "Ильинская")</t>
  </si>
  <si>
    <t>Стоимость определена на основании объемов потребления и утвержденных тарифах на услуги.</t>
  </si>
  <si>
    <t>ПАО "МГТС"</t>
  </si>
  <si>
    <t>7 000,00</t>
  </si>
  <si>
    <t>М.О., г. Красногорск</t>
  </si>
  <si>
    <t>Стоимость определена на основании плановых объемов и утвержденных тарифов на услуги</t>
  </si>
  <si>
    <t>Макрорегиональный филиал "Центр" ПАО  "Ростелеком"</t>
  </si>
  <si>
    <t>12 925,00</t>
  </si>
  <si>
    <t>М.О., г. Солнечногорск</t>
  </si>
  <si>
    <t>17 159,00</t>
  </si>
  <si>
    <t>М.О., г. Мытищи</t>
  </si>
  <si>
    <t>Предоставвление телефонной канализации</t>
  </si>
  <si>
    <t>12 228,00</t>
  </si>
  <si>
    <t>11 695,00</t>
  </si>
  <si>
    <t>Предоставление услуг телефонной, внутризоновой, МГ и МН связи</t>
  </si>
  <si>
    <t>Поставка питьевой бутилированной воды для нужд Северных электрических сетей-филиала ПАО "МОЭСК"</t>
  </si>
  <si>
    <t xml:space="preserve">96.09   </t>
  </si>
  <si>
    <t>На основании объема работ и среднерыночной стоимости услуг</t>
  </si>
  <si>
    <t>44 640,00</t>
  </si>
  <si>
    <t>081-0008811</t>
  </si>
  <si>
    <t>СЭС/ООТ</t>
  </si>
  <si>
    <t>Выполнение услуг по химчистк, стирке, обеспыливанию и ремонту специальной одежды СЭС на 2017 год</t>
  </si>
  <si>
    <t xml:space="preserve">81.29.9 </t>
  </si>
  <si>
    <t>81.29.13.000</t>
  </si>
  <si>
    <t>8 300,00</t>
  </si>
  <si>
    <t>Муниципальные образования Московской области</t>
  </si>
  <si>
    <t>Володина Оксана Борисовна</t>
  </si>
  <si>
    <t>081-0008812</t>
  </si>
  <si>
    <t>Поставка спецпитания (молока) для нужд Северных электрических сетей филиала ПАО "МОЭСК"</t>
  </si>
  <si>
    <t>01.41.21</t>
  </si>
  <si>
    <t>085-0008045</t>
  </si>
  <si>
    <t>МКС (УАТиСМ)</t>
  </si>
  <si>
    <t xml:space="preserve">Ремонт самоходных машин </t>
  </si>
  <si>
    <t>45.20.11.000</t>
  </si>
  <si>
    <t>сметный расчет</t>
  </si>
  <si>
    <t>Открытый конкурс</t>
  </si>
  <si>
    <t>Ремонт самоходных машин</t>
  </si>
  <si>
    <t>Требования указаны в тех.задании</t>
  </si>
  <si>
    <t>г.Москва</t>
  </si>
  <si>
    <t>085-0008022</t>
  </si>
  <si>
    <t>МКС (СМ)</t>
  </si>
  <si>
    <t>Поверка и калибровка СИ аккредитованным юридическим лицом или индивидуальным предпринимателем</t>
  </si>
  <si>
    <t>71.12.40.120</t>
  </si>
  <si>
    <t>метрология</t>
  </si>
  <si>
    <t>ТЗ</t>
  </si>
  <si>
    <t>Поверка и калибровка СИ 
аккредитованным юридическим лицом или индивидуальным предпринимателем</t>
  </si>
  <si>
    <t>согласно ТЗ</t>
  </si>
  <si>
    <t>085-0007922</t>
  </si>
  <si>
    <t>МКС (СЭЗиС)</t>
  </si>
  <si>
    <t>Ремонт строительной части кабельных тоннелей (коллекторов)</t>
  </si>
  <si>
    <t>Требования указаны в тех. задании</t>
  </si>
  <si>
    <t>085-0007923</t>
  </si>
  <si>
    <t>Комплексный ремонт кабельных смотровых колодцев</t>
  </si>
  <si>
    <t>085-0007932</t>
  </si>
  <si>
    <t>Комплексный ремонт строительных конструкций ТП, РП</t>
  </si>
  <si>
    <t>085-0007937</t>
  </si>
  <si>
    <t xml:space="preserve">Неотложные работы по ремонту административно-производственных зданий </t>
  </si>
  <si>
    <t>085-0007941</t>
  </si>
  <si>
    <t>Ремонтные работы по восстановлению гидроизоляции фундамента здания ТМЦ 4 РЭР УКС ЮО</t>
  </si>
  <si>
    <t>085-0007939</t>
  </si>
  <si>
    <t xml:space="preserve">Неотложные работы по ремонту систем отопления, ХВС, ГВС, канализации и вентиляции административно-производственных зданий </t>
  </si>
  <si>
    <t>085-0007943</t>
  </si>
  <si>
    <t>Ремонт охранно-пожарной сигнализации и системы оповещения при пожаре в зданиях 16 РЭР УКС ЮО, 20 РЭР УКС ЗО</t>
  </si>
  <si>
    <t>085-0007944</t>
  </si>
  <si>
    <t>Ремонт охранно-пожарной сигнализации в коллекторе "ТЭЦ-23" 23 РЭР УКС ВО</t>
  </si>
  <si>
    <t>085-0007945</t>
  </si>
  <si>
    <t>Асфальтировка дорожных покрытий территорий районов и служб МКС - филиала ПАО "МОЭСК"</t>
  </si>
  <si>
    <t>42.11.10.120</t>
  </si>
  <si>
    <t>МКС (СК)</t>
  </si>
  <si>
    <t>40.10.2</t>
  </si>
  <si>
    <t>Согласно ТЗ</t>
  </si>
  <si>
    <t>085-0008029</t>
  </si>
  <si>
    <t>Работы по покрытию ОЗС кабелей, проложенных в коллекторах и эксплуатируемых Обществом</t>
  </si>
  <si>
    <t>008</t>
  </si>
  <si>
    <t>085-0008039</t>
  </si>
  <si>
    <t>ТО передвижных электростанций</t>
  </si>
  <si>
    <t>45.20.11.001</t>
  </si>
  <si>
    <t>Обслуживание автотранспорта</t>
  </si>
  <si>
    <t>085-0008040</t>
  </si>
  <si>
    <t>ТО автотранспорта российского производства</t>
  </si>
  <si>
    <t>085-0008041</t>
  </si>
  <si>
    <t>ТО легковых автомобилей: бизнес класса и микроавтобусов,легковых автомобилей HYUNDAI, автомобилей VOLKSWAGEN</t>
  </si>
  <si>
    <t>085-0008042</t>
  </si>
  <si>
    <t>ТО ( гарантийное и постгарантийное) гурузвых автомашин HYUNDAI</t>
  </si>
  <si>
    <t>45.20.11.002</t>
  </si>
  <si>
    <t>085-0008043</t>
  </si>
  <si>
    <t>45.20.11.003</t>
  </si>
  <si>
    <t>085-0007946</t>
  </si>
  <si>
    <t xml:space="preserve">Техническое обслуживание инженерного оборудования коллекторов и подводных кабельных переходов </t>
  </si>
  <si>
    <t>Техническое обслуживание инженерного оборудования коллекторов и подводных кабельных переходов</t>
  </si>
  <si>
    <t>085-0007947</t>
  </si>
  <si>
    <t xml:space="preserve">Техническое обслуживание автоматики бойлеров, узлов учета потребляемого тепла и  оборудования вент. систем в зданиях - все округа </t>
  </si>
  <si>
    <t>43.22.12.140</t>
  </si>
  <si>
    <t>085-0007948</t>
  </si>
  <si>
    <t xml:space="preserve">Прочистка вентканалов, замена фильтров </t>
  </si>
  <si>
    <t>43.22.12.190</t>
  </si>
  <si>
    <t>085-0007949</t>
  </si>
  <si>
    <t>Промывка систем отопления зданий, подготовка зданий к отопительному сезону 2017-2018гг. - все округа</t>
  </si>
  <si>
    <t>71.20.13.110</t>
  </si>
  <si>
    <t>085-0007952</t>
  </si>
  <si>
    <t xml:space="preserve">Комплексное обследование строительных конструкций ТП, РП и составление технических паспортов на строительную часть трасформаторных подстанций (ТП, РП) </t>
  </si>
  <si>
    <t>71.20.19.190</t>
  </si>
  <si>
    <t>085-0007953</t>
  </si>
  <si>
    <t>Комплексное обследование и паспортизация кабельных смотровых колодцев</t>
  </si>
  <si>
    <t xml:space="preserve">Комплексное обследование и паспортизация кабельных смотровых колодцев </t>
  </si>
  <si>
    <t>085-0007954</t>
  </si>
  <si>
    <t xml:space="preserve">Обслуживание оборудования управления доступом </t>
  </si>
  <si>
    <t>80.10.19.000</t>
  </si>
  <si>
    <t>085-0007955</t>
  </si>
  <si>
    <t>Выполнение   неотложных работ по обслуживанию административно-производственных зданий</t>
  </si>
  <si>
    <t>33.12.19.000</t>
  </si>
  <si>
    <t>085-0007959</t>
  </si>
  <si>
    <t>Техническое обслуживание сплит-систем кондиционирования воздуха</t>
  </si>
  <si>
    <t>085-0008047</t>
  </si>
  <si>
    <t>МКС (ОПБ)</t>
  </si>
  <si>
    <t>Техническое обслуживание пассажирских и грузовых лифтов МКС-филиала ОАО "МОЭСК"</t>
  </si>
  <si>
    <t>085-0007844</t>
  </si>
  <si>
    <t>МКС (СИИ)</t>
  </si>
  <si>
    <t>Техническое обслуживание электротехнических лабораторий</t>
  </si>
  <si>
    <t xml:space="preserve">Техническое обслуживание электротехнических лабораторий производства холдинга «Seba КМТ» </t>
  </si>
  <si>
    <t xml:space="preserve">33.20   </t>
  </si>
  <si>
    <t xml:space="preserve">Расчет стоимости </t>
  </si>
  <si>
    <t>МКС (УОР)</t>
  </si>
  <si>
    <t>Приказ №342 от 23.03.2016</t>
  </si>
  <si>
    <t>открытый конкурс</t>
  </si>
  <si>
    <t>соблюдение требований ТЗ</t>
  </si>
  <si>
    <t>085-0007919</t>
  </si>
  <si>
    <t>Выполнение работ по закладке труб методом ГНБ для нужд МКС – филиала ПАО «МОЭСК»</t>
  </si>
  <si>
    <t>42.22.2</t>
  </si>
  <si>
    <t>085-0008275</t>
  </si>
  <si>
    <t>МКС (ОСАСДУ)</t>
  </si>
  <si>
    <t xml:space="preserve">Оказание услуг по сопровождению АСОИ МКС для Московских кабельных сетей - филиала ПАО «МОЭСК» </t>
  </si>
  <si>
    <t>62.01.29.000</t>
  </si>
  <si>
    <t>оказание услуг по сопровождению автоматизированной системы обработки информации МКС-филиала ПАО "МОЭСК"</t>
  </si>
  <si>
    <t>Центральный</t>
  </si>
  <si>
    <t>085-0008276</t>
  </si>
  <si>
    <t>МКС (СЭТМ)</t>
  </si>
  <si>
    <t>ИТ-закупки</t>
  </si>
  <si>
    <t>Услуги по сопровождению специализированного программного обеспечения оперативно-информационных комплексов (СПО ОИК) МКС-филиала ПАО « МОЭСК»</t>
  </si>
  <si>
    <t>услуги по сопровождению специализированного программного обеспечения оперативно-информационных комплексов (СПО ОИК) МКС-филиала ОАО « МОЭСК»</t>
  </si>
  <si>
    <t>оплата по квартальная начиная с января 2018</t>
  </si>
  <si>
    <t>085-0008277</t>
  </si>
  <si>
    <t>МКС (ОПИТС)</t>
  </si>
  <si>
    <t>Послегарантийное сопровождение системы хранения данных АСТУ МКС-филиала ПАО « МОЭСК»</t>
  </si>
  <si>
    <t>послегарантийное сопровождение системы хранения данных АСТУ МКС-филиала ПАО « МОЭСК»</t>
  </si>
  <si>
    <t>085-0008273</t>
  </si>
  <si>
    <t>26.51.66.190</t>
  </si>
  <si>
    <t>085-0008281</t>
  </si>
  <si>
    <t>МКС (ООТ)</t>
  </si>
  <si>
    <t>Оказание услуг по проведению стирки, химической чистки и мелкого ремонта спецодежды</t>
  </si>
  <si>
    <t>74.84</t>
  </si>
  <si>
    <t xml:space="preserve">96.01.12.000 </t>
  </si>
  <si>
    <t>085-0008296</t>
  </si>
  <si>
    <t>Оказание услуг по проведению очистки и дезинфекции систем вентиляции и кондиционирования воздуха</t>
  </si>
  <si>
    <t>45.33.12.191</t>
  </si>
  <si>
    <t>085-0008293</t>
  </si>
  <si>
    <t xml:space="preserve">Приобретение лечебно-профилактического спецпитания (молоко) </t>
  </si>
  <si>
    <t>10.51.11.110</t>
  </si>
  <si>
    <t>литров</t>
  </si>
  <si>
    <t>085-0008274</t>
  </si>
  <si>
    <t>МКС (ОХО)</t>
  </si>
  <si>
    <t>Услуги по уборке административных помещений и прилегающей территории МКС-филиала ПАО "МОЭСК"</t>
  </si>
  <si>
    <t>81.29.19.000</t>
  </si>
  <si>
    <t>уборка административных помещений и прилегающей территории</t>
  </si>
  <si>
    <t>опыт работы</t>
  </si>
  <si>
    <t>085-0008280</t>
  </si>
  <si>
    <t>МКС/ОРОб</t>
  </si>
  <si>
    <t>Услуги по автоматическому контролю за состоянием охранной сигнализации, организации реагирования мобильными нарядами полиции на "Тревожные сообщения"</t>
  </si>
  <si>
    <t>Оказание услуг на объектах МКС-филиал ПАО "МОЭСК"по автоматическому контролю за состоянием охранной сигнализации, организации реагирования мобильными нарядами полиции на "Тревожные сообщения"</t>
  </si>
  <si>
    <t>085-0008266</t>
  </si>
  <si>
    <t>МКС(ОШС)</t>
  </si>
  <si>
    <t>Мониторинг и техническая эксплуатация широкополосной сети передачи данных, включая Softswitch</t>
  </si>
  <si>
    <t>62.03.11</t>
  </si>
  <si>
    <t>085-0008044</t>
  </si>
  <si>
    <t>Обслуживание,санация очистных сооружений,автомоек и транспортировка отходов</t>
  </si>
  <si>
    <t>39.00</t>
  </si>
  <si>
    <t>Обслуживание очистных сооружений: УАТиСМ 1 а/кол., 2-й Грайвороновский пр-д, 6; УАТиСМ 2 а/кол., Харьковский пр-д, 4, к.1; УАТиСМ 3 а/кол., Ильменский пр-д, 7; УАТиСМ 4 а/кол., Садовническая ул., 26; СРСЭО, г. Москва, ул. Голубинская, д. 10, корп. 1 (Обслуживание, санация очистных сооружений автомоек и транспортировка отходов)</t>
  </si>
  <si>
    <t>МКС (ОООС)</t>
  </si>
  <si>
    <t>71.20.1</t>
  </si>
  <si>
    <t>71.20.19.120</t>
  </si>
  <si>
    <t>Оказание услуг по разработке,согласованию и ведению природоохранной разрешительной документации</t>
  </si>
  <si>
    <t xml:space="preserve">1. Обязательное наличие собственной аккредитованной лаборатории.
2. Обязательное наличие квалифицированных собственных специалистов.  
3. Опыт работы по разработке разрешительной природоохранной документации не менее 5 (пяти) лет.
</t>
  </si>
  <si>
    <t>оплата по договору пройдет полностью в 2017 г</t>
  </si>
  <si>
    <t>38.12</t>
  </si>
  <si>
    <t>калькуляция</t>
  </si>
  <si>
    <t>085-0008270</t>
  </si>
  <si>
    <t>38.22</t>
  </si>
  <si>
    <t>085-0008271</t>
  </si>
  <si>
    <t>Услуги по вывозу снега с территорий подразделений.</t>
  </si>
  <si>
    <t>37.00</t>
  </si>
  <si>
    <t>37.00.11.110</t>
  </si>
  <si>
    <t>Оказание услуг по вывозу снега с территорий подразделений</t>
  </si>
  <si>
    <t xml:space="preserve">1. Иметь техническую возможность одновременно  осуществлять погрузку и вывоз снега с территорий 10 подразделений МКС, собственными средствами механизации.
2.  Обязательное наличие собственных бункеров  8-25 куб. м. 
3.Иметь возможностью одновременно установить бункера не менее чем на в 8 подразделениях, находящихся в разных административных округах г. Москвы.
4. Обязательное наличие пропуска  для  автотранспорта в центр г. Москвы.
</t>
  </si>
  <si>
    <t>085-0008268</t>
  </si>
  <si>
    <t>Прием и размещение отходов производства и потребления 4 и 5 классов опасности на полигоне.</t>
  </si>
  <si>
    <t>п. 5.11.1.4 б</t>
  </si>
  <si>
    <t>ОАО "Полигон Тимохово"</t>
  </si>
  <si>
    <t>Оказание услуг по приему и размещению отходов производства и потребления 4 и 5 классов опасности на полигоне</t>
  </si>
  <si>
    <t>1. Обязательное наличие Лицензии Федеральной службы по надзору в сфере природопользования по Центральному Федеральному округу на осуществление деятельности по обезвреживанию и размещению отходов I-IV класса опасности.
2. Обязательное наличие в лицензии полигона отходов IV-V класса опасности, соответствующих отходам, указанных в разрешительной документации МКС.</t>
  </si>
  <si>
    <t>т</t>
  </si>
  <si>
    <t>085-0008272</t>
  </si>
  <si>
    <t>Прием, транспортирование и очистка поверхностного стока (ГУП "Мосводосток")</t>
  </si>
  <si>
    <t>37.00.11.120</t>
  </si>
  <si>
    <t>На основании тарифов установленных  ДепТех и ППРФ от 12.06.2003 № 344</t>
  </si>
  <si>
    <t>п. 5.11.1.11</t>
  </si>
  <si>
    <t>ГУП "Мосводосток"</t>
  </si>
  <si>
    <t>Наличие водоотводящий системы поверхностно-ливневых стоков</t>
  </si>
  <si>
    <t>085-0008205</t>
  </si>
  <si>
    <t>35.30.11</t>
  </si>
  <si>
    <t>35.30.11.110</t>
  </si>
  <si>
    <t>На основании факта за последнии 3 года</t>
  </si>
  <si>
    <t>Филиал № 11 "Горэнергосбыт" ПАО "МОЭК"</t>
  </si>
  <si>
    <t>Продажа (подача) Энергоснабжающей организацией Абоненту, присоединенному к сети Энергоснабжающей организации и покупка (потребление) Абонентом тепловой энергии и теплоносителя</t>
  </si>
  <si>
    <t>Своевременное обеспечение тепловой энергией.</t>
  </si>
  <si>
    <t>085-0008214</t>
  </si>
  <si>
    <t>Покупка тепловой энергии для собственных хозяйственных нужд УКС Зеленограда МКС -филиала ПАО "МОЭСК"</t>
  </si>
  <si>
    <t>ООО ТСК "Мосэнерго"</t>
  </si>
  <si>
    <t>085-0008215</t>
  </si>
  <si>
    <t>Потребление воды и сброс сточных вод в городскую канализациюрайонами,службами МКС-филиала ОАО "МОЭСК": 1(Каз.),1(Мар.), 2, 4, 5, 8,11, 12, 13,14,15.16,17,19, 20, 21, 23 р-ны, УКС г.Зеленограда, АВС-1, УРСЭО,1 а/к, 2 а/к, 3 а/к, 4 а/к, Сад.13, Сад.36, Автобаза (ул. Вавилова, вл. 7-9)</t>
  </si>
  <si>
    <t>36.00.1</t>
  </si>
  <si>
    <t xml:space="preserve">На основании факта за последнии 3 года
</t>
  </si>
  <si>
    <t>Отпуск питьевой воды из систем водоснабжения по  водопроводным вводам и прием сточных вод в систему канализации по канализационным выпускам</t>
  </si>
  <si>
    <t>Подача питьевой воды,согласно действующим нормативным документам</t>
  </si>
  <si>
    <t>085-0008216</t>
  </si>
  <si>
    <t>Покупка электроэнергии на хозяйственные нужды МКС - филиала ПАО "МОЭСК" у ПАО "Мосэнергосбыт"</t>
  </si>
  <si>
    <t>35.11.1</t>
  </si>
  <si>
    <t>35.11.10.110</t>
  </si>
  <si>
    <t>тарифы ПАО "Мосэнергосбыт"</t>
  </si>
  <si>
    <t>Энергоснабжение</t>
  </si>
  <si>
    <t xml:space="preserve">Своевременная поставка электроэнергии </t>
  </si>
  <si>
    <t>кВт.ч.</t>
  </si>
  <si>
    <t>085-0008143</t>
  </si>
  <si>
    <t>МКС (ОНиЗ)</t>
  </si>
  <si>
    <t>Аренда офисных помещений (Москва, ул. Садовническая, д. 44, стр.1)</t>
  </si>
  <si>
    <t>68.20.12000</t>
  </si>
  <si>
    <t xml:space="preserve">п. 5.11.1.10 </t>
  </si>
  <si>
    <t>ООО "МЭДОКС"</t>
  </si>
  <si>
    <t xml:space="preserve">Расположение офисных помещений должны быть в шаговой доступности к основному зданию МКС, Садовническая, д.36,стр.1, с целью обеспечения оперативной работы управления Филиала </t>
  </si>
  <si>
    <t>обеспечительный платеж в размере месячной арендной платы 100%</t>
  </si>
  <si>
    <t>085-0008144</t>
  </si>
  <si>
    <t>Аренда нежилых помещений (Москва, ул. Вилиса Лациса, д.11, корп. 1)</t>
  </si>
  <si>
    <t>ДГИ г. Москвы</t>
  </si>
  <si>
    <t>Аренда офисных помещений (Москва, ул. Вилиса Лациса, д.11, корп. 1)</t>
  </si>
  <si>
    <t>1) Отдельно стоящее здание - режимное предприятие), 2) Расположение здания 8 РЭР в СВО г. Москвы для оперативного реагирования и устранения аварий в данном округе, 3) здание с помещением от 150 кв.м. под диспетчерский наборный щит управления ТМЦ 8 РЭР, с высотой потолков от 3,5 м.,4) прилегающая, огороженная территория к зданияю от 1100 кв.м. для размещения технического транспорта, катушек с кабелем, строительного материала.</t>
  </si>
  <si>
    <t>085-0008145</t>
  </si>
  <si>
    <t>Аренда нежилых  помещений (Москва, ул. Переяславская, д. 12, стр.1)</t>
  </si>
  <si>
    <t>Аренда офисных  помещений (Москва, ул. Переяславская, д. 12, стр.1)</t>
  </si>
  <si>
    <t>1) Отдельно стоящее здание - режимное предприятие), 2) Расположение здания 5 РЭР в ЦО г. Москвы для оперативного реагирования и устранения аварий в данном округе,  3) здание с помещением от 150 кв.м. под диспетчерский наборный щит управления ТМЦ 5 РЭР, с высотой потолков от 3,5 м.,4) прилегающая, огороженная территория к зданияю от 1100 кв.м. для размещения технического транспорта, катушек с кабелем, строительного материала.</t>
  </si>
  <si>
    <t>085-0008146</t>
  </si>
  <si>
    <t>Аренда нежилых помещений (Москва, Бережковская наб., д.20-Е )</t>
  </si>
  <si>
    <t>ООО "СЕРВИС-ПЛАСТИК"</t>
  </si>
  <si>
    <t>1) Отдельно стоящее здание - режимное предприятие), 2) Расположение здания 25 РЭР в ЗО г. Москвы для оперативного реагирования и устранения аварий в данном округе, 3) здание с помещением от 150 кв.м. под диспетчерский наборный щит управления ТМЦ 25 РЭР, с высотой потолков от 3,5 м.,4) прилегающая, огороженная территория к зданияю от 1100 кв.м. для размещения технического транспорта, катушек с кабелем, строительного материала.</t>
  </si>
  <si>
    <t>085-0008147</t>
  </si>
  <si>
    <t>Аренда нежилых помещений (Москва, ул. Краснобогатырская, д.2, стр.2, 3,15, вл.6 )</t>
  </si>
  <si>
    <t>ООО "Меркурий"</t>
  </si>
  <si>
    <t>1) Отдельно стоящее здание - режимное предприятие), 2) Расположение здания 18 РЭР в ВО г. Москвы для оперативного реагирования и устранения аварий в данном округе, 3) здание с помещением от 150 кв.м. под диспетчерский наборный щит управления ТМЦ 18 РЭР, с высотой потолков от 3,5 м.,4) прилегающая, огороженная территория к зданияю от 1100 кв.м. для размещения технического транспорта, катушек с кабелем, строительного материала.</t>
  </si>
  <si>
    <t>085-0008150</t>
  </si>
  <si>
    <t>085-0008148</t>
  </si>
  <si>
    <t>Аренда нежилых помещений (Москва, пер. Васнецова, д. 4, стр.2)</t>
  </si>
  <si>
    <t>ООО  "Дом на Васнецова"</t>
  </si>
  <si>
    <t>Аренда офисных помещений (Москва, пер. Васнецова, д. 4, стр.2)</t>
  </si>
  <si>
    <t>1) Отдельно стоящее здание - режимное предприятие), 2) Расположение здания 6 РЭР в ЦО г. Москвы для оперативного реагирования и устранения аварий в данном округе, 3) здание с помещением от 150 кв.м. под диспетчерский наборный щит управления ТМЦ 6 РЭР, с высотой потолков от 3,5 м.,4) прилегающая, огороженная территория к зданияю от 1100 кв.м. для размещения технического транспорта, катушек с кабелем, строительного материала.</t>
  </si>
  <si>
    <t>085-0008149</t>
  </si>
  <si>
    <t>085-0008151</t>
  </si>
  <si>
    <t>Аренда  офисных помещений (Москва, ул. Б. Тульская, д.43)</t>
  </si>
  <si>
    <t>ЗАО "Ф энд Си Трейдинг"</t>
  </si>
  <si>
    <t>Расположение офисных помещений ЦОК ПАО "МОЭСК" должны быть в шаговой доступности от метро, с целью обеспечения удобства обслуживания Клиентов ПАО "МОЭСК"</t>
  </si>
  <si>
    <t>085-0008152</t>
  </si>
  <si>
    <t>Аренда автомобильной базы (Москва, 2-й Грайвороновский проезд, д. 8, стр.2)</t>
  </si>
  <si>
    <t>ОАО "МКСМ"</t>
  </si>
  <si>
    <t>Мобильное расположение автобазы МКС относительно всех зданий Филиала и основных транспортных артерий, с целью оперативного перемещения автотранспорта Филиала по г. Москве.</t>
  </si>
  <si>
    <t>085-0008154</t>
  </si>
  <si>
    <t>Аренда нежилых помещений (Москва, ул. Рочдельская, д. 24, стр.1)</t>
  </si>
  <si>
    <t>ООО "СтройСервис"</t>
  </si>
  <si>
    <t>Аренда  офисных помещений (Москва, ул. Рочдельская, д. 24, стр.1)</t>
  </si>
  <si>
    <t>1) Отдельно стоящее здание - режимное предприятие), 2) Расположение здания 2 РЭР в ЦО г. Москвы для оперативного реагирования и устранения аварий в данном округе, 3) здание с помещением от 150 кв.м. под диспетчерский наборный щит управления ТМЦ 2 РЭР, с высотой потолков от 3,5 м.,4) прилегающая, огороженная территория к зданияю от 1100 кв.м. для размещения технического транспорта, катушек с кабелем, строительного материала.</t>
  </si>
  <si>
    <t>085-0008264</t>
  </si>
  <si>
    <t>МКС (ОСДТУ)</t>
  </si>
  <si>
    <t>Оказание услуг радиотелефонной связи: МКС</t>
  </si>
  <si>
    <t>61.20.1</t>
  </si>
  <si>
    <t>61.20.30.110</t>
  </si>
  <si>
    <t xml:space="preserve">п. 5.11.1.3 «продукция может быть получена только от одного поставщика и отсутствует ее равноценная замена» </t>
  </si>
  <si>
    <t>ОАО "АСВТ"</t>
  </si>
  <si>
    <t>Пролонгация ежегодно.
Действующий договор</t>
  </si>
  <si>
    <t>085-0008265</t>
  </si>
  <si>
    <t>Предоставление услуг сотовой связи: МКС</t>
  </si>
  <si>
    <t xml:space="preserve">п. 5.11.1.4.а) «при покупке товаров – приобретать их с иными техническими характеристиками(что может привести к значительным техническим трудностям в работе и обслуживании» </t>
  </si>
  <si>
    <t>ПАО "Мобильные Телесистемы"</t>
  </si>
  <si>
    <t>085-0008254</t>
  </si>
  <si>
    <t>Услуги по резервированию и эксплуатации ЛКС МГТС: МКС</t>
  </si>
  <si>
    <t>61.90</t>
  </si>
  <si>
    <t>61.90.10.190</t>
  </si>
  <si>
    <t xml:space="preserve">ПАО «МГТС»  </t>
  </si>
  <si>
    <t xml:space="preserve">Услуги по резервированию и эксплуатации ЛКС МГТС </t>
  </si>
  <si>
    <t>085-0008255</t>
  </si>
  <si>
    <t>Предоставление телефонных номеров: г. Москва Семеновская наб д.2/1; ул. Б.Переяславская д.12, ул. Международная д.17; ул.Садовническая д.13; ул. Б. Тульская д.4/32; Казанский пер. д.3</t>
  </si>
  <si>
    <t>Телефонная связь в районах Тульская, Междунарожная, Семеновская, Переяславльская и пр.</t>
  </si>
  <si>
    <t>085-0008267</t>
  </si>
  <si>
    <t>085-0008256</t>
  </si>
  <si>
    <t>085-0008257</t>
  </si>
  <si>
    <t>Предоставление телефонных номеров: МКС</t>
  </si>
  <si>
    <t>61.10.2</t>
  </si>
  <si>
    <t>ПАО «Центральный телеграф».</t>
  </si>
  <si>
    <t>Предоставление телефонных номеров:
400 тлф номеров и 11 потоков</t>
  </si>
  <si>
    <t>085-0008261</t>
  </si>
  <si>
    <t>Аренда кабельных сооружений: МКС</t>
  </si>
  <si>
    <t>Компенсация ЦТ аренды канализации МГТС и Москоллектор исходя из количества волокон МКС в кабелях ЦТ</t>
  </si>
  <si>
    <t>085-0008262</t>
  </si>
  <si>
    <t>Поддержка работоспособности и контроль эксплуатационных параметров ВОЛС: МКС</t>
  </si>
  <si>
    <t>Поддержка работоспособности и контроль эксплуатационных параметров ОВ МКС на ВОК ЦТ. Обслуживание волокон, принадлежащих МКС и находящихся в ВОК ЦТ</t>
  </si>
  <si>
    <t>085-0008263</t>
  </si>
  <si>
    <t>Каз.пр-е г. Москвы «Межотраслевой производственно-технический центр».</t>
  </si>
  <si>
    <t>085-0008252</t>
  </si>
  <si>
    <t>Приобретение проездных билетов для сотрудников МКС-филиала ПАО "МОЭСК"</t>
  </si>
  <si>
    <t>49.31.24</t>
  </si>
  <si>
    <t>Служебные разъезды</t>
  </si>
  <si>
    <t>расчет УОиОТ</t>
  </si>
  <si>
    <t xml:space="preserve"> п. 5.11.1. 3</t>
  </si>
  <si>
    <t>ГУП Московский метрополитен</t>
  </si>
  <si>
    <t>приобретение проездных билетов для сотрудников МКС-филиала ПАО "МОЭСК"</t>
  </si>
  <si>
    <t>Обеспечение проездными билетами</t>
  </si>
  <si>
    <t>085-0008024</t>
  </si>
  <si>
    <t>тарифы</t>
  </si>
  <si>
    <t>п. 5.11.1.3</t>
  </si>
  <si>
    <t>ГБУ Гормост</t>
  </si>
  <si>
    <t>Оказание услуг по эксплуатации коллекторов Московского Кремля</t>
  </si>
  <si>
    <t>085-0008025</t>
  </si>
  <si>
    <t>Оказание услуг по эксплуатации коллектора Глубокого дренажа</t>
  </si>
  <si>
    <t>085-0008026</t>
  </si>
  <si>
    <t>Оказание услуг по эксплуатации конструкций мостовых сооружений ГБУ Гормост</t>
  </si>
  <si>
    <t>085-0008027</t>
  </si>
  <si>
    <t>ГУП Московский Метрополитен</t>
  </si>
  <si>
    <t>Оказание услуг по техническому обслуживанию КЛ, временно проложенных в Московском метрополитене</t>
  </si>
  <si>
    <t>085-0008021</t>
  </si>
  <si>
    <t>ГУП Москоллектор</t>
  </si>
  <si>
    <t xml:space="preserve">Оказание услуг по эксплуатации коллекторов ГУП Москоллектор </t>
  </si>
  <si>
    <t>081-0008833</t>
  </si>
  <si>
    <t>38.22.29.000</t>
  </si>
  <si>
    <t>ИА</t>
  </si>
  <si>
    <t>35.13.10.000</t>
  </si>
  <si>
    <t>Даниловский муниципальный округ г. Москвы</t>
  </si>
  <si>
    <t>062-0009636</t>
  </si>
  <si>
    <t>Определение рыночной стоимости  ПС «Лаговская»,ПС «Прудная»,ПС «Пущино»,ПС «Взлетная»</t>
  </si>
  <si>
    <t>Расчет ДКЭСА</t>
  </si>
  <si>
    <t xml:space="preserve">Соответствие Федеральным стандартам оценки: ФСО № 1, ФСО № 2, ФСО № 3,  ФСО № 7, ФСО № 10 </t>
  </si>
  <si>
    <t>МВС/УЭКЛ</t>
  </si>
  <si>
    <t>089-0000038</t>
  </si>
  <si>
    <t>МВС/СМиККЭ</t>
  </si>
  <si>
    <t>Поверка средств измерений, принадлежащих Московским высоковольтным сетям – филиалу ПАО «МОЭСК»</t>
  </si>
  <si>
    <t>089-0000039</t>
  </si>
  <si>
    <t>089-0000040</t>
  </si>
  <si>
    <t>Ремонт кабельных участков от ПС 809 (Строгино) до М1, от М1 до М2, от М2 до М3</t>
  </si>
  <si>
    <t>089-0000041</t>
  </si>
  <si>
    <t>Капитальный ремонт строительной части и гидроизоляции кабельных сооружений (соединительных колодцев, камер закрытого перехода и пунктов маслоподпитки) для нужд МВС в 2017 году.</t>
  </si>
  <si>
    <t>089-0000042</t>
  </si>
  <si>
    <t>Капитальный ремонт строительной части, гидроизоляции и вспомогательного оборудования кабельных сооружений (коллекторов, эстакад, стопорных колодцев, камер закрытого перехода) для нужд МВС в 2017 году.</t>
  </si>
  <si>
    <t>МВС/ОООС</t>
  </si>
  <si>
    <t>089-0000049</t>
  </si>
  <si>
    <t>МВС/ОПБ</t>
  </si>
  <si>
    <t>Техническое обслуживание автоматических установок пожаротушения</t>
  </si>
  <si>
    <t>Сметная калькуляция</t>
  </si>
  <si>
    <t>089-0000050</t>
  </si>
  <si>
    <t>Выполнение работ по покрытию огнезащитной пастой кабеля 0,4кВ, силового кабеля 110-220кВ и контрольного кабеля для нужд МВС в 2017 году.</t>
  </si>
  <si>
    <t>089-0000051</t>
  </si>
  <si>
    <t>Техническое обслуживание пассажирских и грузовых лифтов</t>
  </si>
  <si>
    <t>089-0000053</t>
  </si>
  <si>
    <t>Техническое обслуживание подъемных сооружений</t>
  </si>
  <si>
    <t>089-0000054</t>
  </si>
  <si>
    <t>Экспертиза промышленной безопасности подъемных сооружений</t>
  </si>
  <si>
    <t>089-0000055</t>
  </si>
  <si>
    <t>Огнезащитное покрытие электрических кабелей на ПС</t>
  </si>
  <si>
    <t>089-0000056</t>
  </si>
  <si>
    <t>Установка противопожарных дверей</t>
  </si>
  <si>
    <t>089-0000057</t>
  </si>
  <si>
    <t>Проведение экспертизы промышленной безопасности сосудов-воздухосборников; Проведение ревизии и тарировки воздушных предохранительных клапанов</t>
  </si>
  <si>
    <t>089-0000060</t>
  </si>
  <si>
    <t>Оказание услуг за прием и транспортировку сточных вод и сброс загрязняющих веществ со сточными водами</t>
  </si>
  <si>
    <t xml:space="preserve">37.00   </t>
  </si>
  <si>
    <t>Декларация</t>
  </si>
  <si>
    <t>п. 5.11.1.11 (водоотведение)</t>
  </si>
  <si>
    <t>089-0000061</t>
  </si>
  <si>
    <t>089-0000063</t>
  </si>
  <si>
    <t>МВС/УТСКЛиПС (ТОиР)</t>
  </si>
  <si>
    <t>Выполнение работ по ремонту выводов встроенных резервных оптических волокон в КЛ 110-220 кВ, замена неисправных ИБП в стойках МТ</t>
  </si>
  <si>
    <t>089-0000064</t>
  </si>
  <si>
    <t>Сервисное обслуживание, техническую поддержку, устранение неисправностей, программно-аппаратных комплексов на основе устройств МТ КЛ</t>
  </si>
  <si>
    <t xml:space="preserve">33.19   </t>
  </si>
  <si>
    <t>089-0000066</t>
  </si>
  <si>
    <t>МВС/САТиСМ</t>
  </si>
  <si>
    <t>Перевозка сотрудников МВС</t>
  </si>
  <si>
    <t>49.39.13</t>
  </si>
  <si>
    <t xml:space="preserve">49.39.1     </t>
  </si>
  <si>
    <t>Сметно-техническая документация</t>
  </si>
  <si>
    <t>МВС/ОРО</t>
  </si>
  <si>
    <t>089-0000070</t>
  </si>
  <si>
    <t>МВС/СИЗПИ</t>
  </si>
  <si>
    <t>Выполнение полного физико-химического анализа трансформаторного масла, хромотографического анализа газов, растворенных в трансформаторном масле, определение фурановых производных из электрооборудования ПС МВС на 2017 год</t>
  </si>
  <si>
    <t>ССР</t>
  </si>
  <si>
    <t>089-0000071</t>
  </si>
  <si>
    <t>Выполнение работ по техническому освидетельствованию силовых трансформаторов в 2017 году для нужд МВС</t>
  </si>
  <si>
    <t xml:space="preserve">71.20.9 </t>
  </si>
  <si>
    <t>089-0000072</t>
  </si>
  <si>
    <t>Выполнение работ по комплексному обследованию заземляющих устройств в 2017 году для нужд МВС</t>
  </si>
  <si>
    <t>089-0000073</t>
  </si>
  <si>
    <t>МВС/СТ</t>
  </si>
  <si>
    <t>089-0000074</t>
  </si>
  <si>
    <t>089-0000075</t>
  </si>
  <si>
    <t>089-0000076</t>
  </si>
  <si>
    <t>089-0000080</t>
  </si>
  <si>
    <t>Техническое сопровождения прикладных систем коллективного отображения (ЦУС МОЭСК, ДП МВС) для нужд МВС - филиала ПАО "МОЭСК"</t>
  </si>
  <si>
    <t>62.03.13</t>
  </si>
  <si>
    <t>26.20.40.130</t>
  </si>
  <si>
    <t>089-0000082</t>
  </si>
  <si>
    <t>Техническое сопровождения информационной системы (ПО): оперативной информационной комплекс "СИСТЕЛ" ( ДП МВС) для нужд МВС - филиала ПАО "МОЭСК" в 2017г.</t>
  </si>
  <si>
    <t>089-0000083</t>
  </si>
  <si>
    <t>ТО автомобилей импортного производства</t>
  </si>
  <si>
    <t xml:space="preserve">45.20.2 </t>
  </si>
  <si>
    <t>089-0000084</t>
  </si>
  <si>
    <t>ТО автомобилей отечественного производства</t>
  </si>
  <si>
    <t>089-0000086</t>
  </si>
  <si>
    <t>ТО автомобилей Хёндэ</t>
  </si>
  <si>
    <t>089-0000087</t>
  </si>
  <si>
    <t>ТО ДГУ</t>
  </si>
  <si>
    <t>089-0000088</t>
  </si>
  <si>
    <t>Ремонт автомобилей отечественного производства</t>
  </si>
  <si>
    <t>089-0000089</t>
  </si>
  <si>
    <t>Ремонт тракторов JCB</t>
  </si>
  <si>
    <t>089-0000090</t>
  </si>
  <si>
    <t>ТО автомобиля BMW</t>
  </si>
  <si>
    <t>089-0000103</t>
  </si>
  <si>
    <t>Оказание услуг по вывозу. транспортировке и сдаче на утилизацию (переработку) отходов керамики и железобетона с объектов Московских высоковольтных сетей- филиала ПАО "МОЭСК" в 2017г.</t>
  </si>
  <si>
    <t xml:space="preserve">38.21   </t>
  </si>
  <si>
    <t>38.11.29.000</t>
  </si>
  <si>
    <t>089-0000104</t>
  </si>
  <si>
    <t>МВС/СП</t>
  </si>
  <si>
    <t>Выполнение работ по дератизации и дезинсекции производственных помещений, административных зданий МВС в 2017-2018гг.</t>
  </si>
  <si>
    <t xml:space="preserve">35.1    </t>
  </si>
  <si>
    <t>089-0000106</t>
  </si>
  <si>
    <t>Промывка гравийной засыпки маслоприемников на ПС 35-220 кВ 2017-2018гг.</t>
  </si>
  <si>
    <t>089-0000107</t>
  </si>
  <si>
    <t>Техническое обслуживание аккумуляторных батарей и зарядно-выпрямительных устройств на ПС МВС в 2017-2018гг</t>
  </si>
  <si>
    <t>089-0000108</t>
  </si>
  <si>
    <t>Техническое освидетельствование электрооборудования оборудования, установленного на ПС МВС в 2017г</t>
  </si>
  <si>
    <t>089-0000109</t>
  </si>
  <si>
    <t>Техническое обслуживание вентиляционных систем, оформление технической документации на ПС в 2017 г</t>
  </si>
  <si>
    <t>089-0000110</t>
  </si>
  <si>
    <t>Испытание пожарных наружных стационарных лестниц зданий и сооружений  в 2017 г</t>
  </si>
  <si>
    <t>089-0000111</t>
  </si>
  <si>
    <t>Техническое обслуживание и поверка газоанализаторов СГК-52 на ПС МВС в 2017-2018гг</t>
  </si>
  <si>
    <t>089-0000120</t>
  </si>
  <si>
    <t>МВС/САХО</t>
  </si>
  <si>
    <t>Приобретение проездных билетов</t>
  </si>
  <si>
    <t xml:space="preserve">49.39.3 </t>
  </si>
  <si>
    <t>п. 5.11.1.1
(тарифы)</t>
  </si>
  <si>
    <t>Служба доходов и контроля ГУП "Мосгортранс"</t>
  </si>
  <si>
    <t>089-0000127</t>
  </si>
  <si>
    <t>МВС/СЭЗиС</t>
  </si>
  <si>
    <t xml:space="preserve">Прочистка канализации и откачка маслосборников на ПС МВС </t>
  </si>
  <si>
    <t>38.21.29.000</t>
  </si>
  <si>
    <t>Сметный расчет</t>
  </si>
  <si>
    <t>089-0000128</t>
  </si>
  <si>
    <t>Выполнение неотложных работ по устранению замечаний надзорных органов в 2017-2018 гг. для нужд МВС - филиала ПАО "МОЭСК" (рамочный)</t>
  </si>
  <si>
    <t xml:space="preserve">43.99.9 </t>
  </si>
  <si>
    <t>43.29.19.190</t>
  </si>
  <si>
    <t>089-0000129</t>
  </si>
  <si>
    <t>Ремонт санитарно-бытовых помещений, ограждений, кабельных коллекторов для нужд МВС - филиала ПАО  "МОЭСК"</t>
  </si>
  <si>
    <t>089-0000130</t>
  </si>
  <si>
    <t>Техническое обслуживание инженерных систем; уборка помещений; уборка территории административное здание МВС (ул. Нижняя Красносельская, д. 6, стр.1)</t>
  </si>
  <si>
    <t>089-0000131</t>
  </si>
  <si>
    <t>Ремонт помещений, фасадов, инженерных сетей для нужд МВС  - филиала ПАО  "МОЭСК"</t>
  </si>
  <si>
    <t xml:space="preserve">42.22.3 </t>
  </si>
  <si>
    <t>42.99.29.000</t>
  </si>
  <si>
    <t>089-0000132</t>
  </si>
  <si>
    <t>Техническое обслуживание инженерных систем; уборка помещений; уборка территории административное здание МВС (ул. Старокаширское шоссе д.4, корп. 10; 10-1 и Каширское шоссе д.18)</t>
  </si>
  <si>
    <t>089-0000135</t>
  </si>
  <si>
    <t>МВС/СКТ</t>
  </si>
  <si>
    <t>Сопровождение программно-технического комплекса Geomedia, базы данных кабельных линий (КЛ) и сетевых объектов Московских кабельных сетей - филиала ПАО "МОЭСК"</t>
  </si>
  <si>
    <t xml:space="preserve">62.02.30    </t>
  </si>
  <si>
    <t xml:space="preserve">Смета </t>
  </si>
  <si>
    <t>089-0000136</t>
  </si>
  <si>
    <t>Уборка служебных и производственных помещений  и содержание фасадов административных зданий по адресу: ПС ОВЭС ЗАО, ЮЗАО, СЗАО, ЦАО, ЮАО, ЮВАО, СВАО, ВАО, САО, Зеленоградский АО для нужд МВС - филиала ПАО «МОЭСК» в 2017-2018гг</t>
  </si>
  <si>
    <t xml:space="preserve">81.21       </t>
  </si>
  <si>
    <t>089-0000137</t>
  </si>
  <si>
    <t>Содержание территорий и сооружений ПС ОВЭС ПС ОВЭС ЗАО, ЮЗАО, СЗАО, ЦАО, ЮАО, ЮВАО, СВАО, ВАО, САО, Зеленоградский АО для нужд МВС - филиала ПАО «МОЭСК» в 2017-2018гг</t>
  </si>
  <si>
    <t>089-0000138</t>
  </si>
  <si>
    <t>Техническое обслуживание зданий и сооружений, инженерных сетей МВС</t>
  </si>
  <si>
    <t xml:space="preserve">81.10   </t>
  </si>
  <si>
    <t>81.10.10.000</t>
  </si>
  <si>
    <t>089-0000139</t>
  </si>
  <si>
    <t>Обслуживание тепловых пунктов  МВС</t>
  </si>
  <si>
    <t>089-0000141</t>
  </si>
  <si>
    <t>Навеска знаков с восстановлением диспетчерских наименований оборудования ПС для нужд МВС в 2017г.</t>
  </si>
  <si>
    <t>089-0000142</t>
  </si>
  <si>
    <t>Проведение исследования кабельной сети на термоустойчивость, невозгораемость при коротких замыканиях и проверке защитных аппаратов системы СН ПС в 2017 г</t>
  </si>
  <si>
    <t>089-0000143</t>
  </si>
  <si>
    <t>Техническое обслуживание блоков мониторинга силовых трансформаторов в 2017 г</t>
  </si>
  <si>
    <t>089-0000144</t>
  </si>
  <si>
    <t>Освидетельствование кабельных линий 110-220кВ</t>
  </si>
  <si>
    <t xml:space="preserve">71.20.4 </t>
  </si>
  <si>
    <t>71.20.13.000</t>
  </si>
  <si>
    <t>089-0000146</t>
  </si>
  <si>
    <t>089-0000147</t>
  </si>
  <si>
    <t>Обслуживание биотуалетов на ПС для нужд МВС- филиала ПАО "МОЭСК"</t>
  </si>
  <si>
    <t>38.21.22.000</t>
  </si>
  <si>
    <t>089-0000148</t>
  </si>
  <si>
    <t>Техническое обслуживание кондиционеров на ПС для нужд МВС-филиала ПАО "МОЭСК"</t>
  </si>
  <si>
    <t>35.30.22.000</t>
  </si>
  <si>
    <t>089-0000150</t>
  </si>
  <si>
    <t>Техническое обследование, освидетельствование и паспортизация зданий и сооружений ПС МВС - филиала ПАО "МОЭСК"</t>
  </si>
  <si>
    <t>35.1</t>
  </si>
  <si>
    <t>089-0000152</t>
  </si>
  <si>
    <t>МВС/СЛЭП</t>
  </si>
  <si>
    <t>Техническое освидетельствование ВЛ-35-220 кВ</t>
  </si>
  <si>
    <t xml:space="preserve">35.12.10    </t>
  </si>
  <si>
    <t>089-0000153</t>
  </si>
  <si>
    <t>МВС/УСДТУ</t>
  </si>
  <si>
    <t xml:space="preserve">Аренда 2 оптических волокон в волоконно-оптическом кабеле.
</t>
  </si>
  <si>
    <t xml:space="preserve">35.11.1 </t>
  </si>
  <si>
    <t>п. 5.11.1.4 а)</t>
  </si>
  <si>
    <t>АО "ОЭК"</t>
  </si>
  <si>
    <t>089-0000154</t>
  </si>
  <si>
    <t>Установка постоянных информационных стендов на ВЛ МВС</t>
  </si>
  <si>
    <t>089-0000157</t>
  </si>
  <si>
    <t>Вырубка древесно-кустарниковой растительности в охранных зонах ЛЭП МВС</t>
  </si>
  <si>
    <t xml:space="preserve">61.10.1 </t>
  </si>
  <si>
    <t xml:space="preserve">61.10.30    </t>
  </si>
  <si>
    <t>п. 5.11.1.4 б)</t>
  </si>
  <si>
    <t>089-0000164</t>
  </si>
  <si>
    <t xml:space="preserve">Предоставление услуг радиотелефонной связи
</t>
  </si>
  <si>
    <t xml:space="preserve">771501001
</t>
  </si>
  <si>
    <t xml:space="preserve">предоставление услуг радиотелефонной связи
</t>
  </si>
  <si>
    <t>089-0000165</t>
  </si>
  <si>
    <t>Эксплуатация конструкций мостовых сооружений (КМС)</t>
  </si>
  <si>
    <t>ГБУ "Гормост"</t>
  </si>
  <si>
    <t>089-0000168</t>
  </si>
  <si>
    <t>Размещение кабеля связи в тонелях метро</t>
  </si>
  <si>
    <t>ГУП "Метрополитен"</t>
  </si>
  <si>
    <t>размещение кабеля связи в тонелях метро</t>
  </si>
  <si>
    <t>089-0000169</t>
  </si>
  <si>
    <t>Услуги по размещению кабелей связи в ЛКС МГТС</t>
  </si>
  <si>
    <t xml:space="preserve">ПАО "МГТС"  </t>
  </si>
  <si>
    <t>услуги по размещению кабелей связи в ЛКС МГТС</t>
  </si>
  <si>
    <t>089-0000170</t>
  </si>
  <si>
    <t>089-0000171</t>
  </si>
  <si>
    <t xml:space="preserve">Предоставление в пользование места в кабельной канализации для размещения кабеля связи </t>
  </si>
  <si>
    <t>ПАО "Ростелеком"</t>
  </si>
  <si>
    <t xml:space="preserve">предоставление в пользование места в кабельной канализации для размещения кабеля связи </t>
  </si>
  <si>
    <t>089-0000173</t>
  </si>
  <si>
    <t>Предоставление места в ЛКС для размещения кабелей связи, аренда медножильных кабелей и оптических волокон</t>
  </si>
  <si>
    <t xml:space="preserve">72.20.1 </t>
  </si>
  <si>
    <t>предоставление места в ЛКС для размещения кабелей связи, аренда медножильных кабелей и оптических волокон</t>
  </si>
  <si>
    <t>089-0000174</t>
  </si>
  <si>
    <t>Предоставление места в ЛКС для размещения кабеля связи</t>
  </si>
  <si>
    <t>72.20</t>
  </si>
  <si>
    <t>предоставление места в ЛКС для размещения кабеля связи</t>
  </si>
  <si>
    <t>089-0000175</t>
  </si>
  <si>
    <t>МВС/ЦЭОКЛ</t>
  </si>
  <si>
    <t>Услуги по эксплуатации коллектора Серп и Молот</t>
  </si>
  <si>
    <t>52.21.23</t>
  </si>
  <si>
    <t>089-0000176</t>
  </si>
  <si>
    <t>предоставление места в лкс для размещения кабелей  связи</t>
  </si>
  <si>
    <t>089-0000177</t>
  </si>
  <si>
    <t>Услуги по технической эксплуатации коллекторов</t>
  </si>
  <si>
    <t>089-0000178</t>
  </si>
  <si>
    <t>Услуги по эксплуатации коллекторов</t>
  </si>
  <si>
    <t>089-0000179</t>
  </si>
  <si>
    <t>МВС/ОНиЗ</t>
  </si>
  <si>
    <t>Аренда нежилого имущества по адресу: г. Москва, 2-й Кожуховский  пр-д, д.29, корп. 2, стр.2</t>
  </si>
  <si>
    <t>ООО "Энерго-12"</t>
  </si>
  <si>
    <t>089-0000180</t>
  </si>
  <si>
    <t>Аренда нежилого имущества по адресу: г. Москва,Старокаширское ш., 4а, стр.3</t>
  </si>
  <si>
    <t>Мониторинг цен</t>
  </si>
  <si>
    <t>ОАО "Завод РЭТО"</t>
  </si>
  <si>
    <t>089-0000181</t>
  </si>
  <si>
    <t>Оказание услуг на объектах МВС по реагированию мобильными нарядами полиции на «тревожные» сообщения, поступающие с оконечных устройств, сопряженных с пультом наблюдения «Радуга» и выполнение работ по техническому обслуживанию оконечных устройств (приемник, передатчик, антенна, блок питания, датчики, соединительные кабели)</t>
  </si>
  <si>
    <t xml:space="preserve">26.30.6 </t>
  </si>
  <si>
    <t>ООО "Спецмонтаж"</t>
  </si>
  <si>
    <t>Дополнительное соглашение к договору № С-8715 от 25.02.2016</t>
  </si>
  <si>
    <t>089-0000182</t>
  </si>
  <si>
    <t xml:space="preserve"> Коммунальные услуги (теплоснабжение)</t>
  </si>
  <si>
    <t>35.30.12.140</t>
  </si>
  <si>
    <t xml:space="preserve"> п. 5.11.1.1</t>
  </si>
  <si>
    <t>ПАО "Мосэнерго" (Теплосбыт)</t>
  </si>
  <si>
    <t>089-0000183</t>
  </si>
  <si>
    <t>ПАО "МОЭК" Филиал №11 "Горэнергосбыт"</t>
  </si>
  <si>
    <t>089-0000184</t>
  </si>
  <si>
    <t>089-0000185</t>
  </si>
  <si>
    <t xml:space="preserve"> Коммунальные услуги (отпуск питьевой воды из системы водоснабжения и прием сточных вод в систему канализации)</t>
  </si>
  <si>
    <t xml:space="preserve">36.00.2 </t>
  </si>
  <si>
    <t>Коммунальные услуги (отпуск питьевой воды из системы водоснабжения и прием сточных вод в систему канализации)</t>
  </si>
  <si>
    <t>089-0000186</t>
  </si>
  <si>
    <t>089-0000188</t>
  </si>
  <si>
    <t xml:space="preserve"> Коммунальные услуги ( Техническое обслуж. т/сетей и эксплуатация инженерного оборудования  ИТП)</t>
  </si>
  <si>
    <t xml:space="preserve">ПАО "МОЭК"
 Филиал №6 </t>
  </si>
  <si>
    <t>089-0000189</t>
  </si>
  <si>
    <t>МВС/САСТУиТМ</t>
  </si>
  <si>
    <t>Капитальный ремонт АСУТП</t>
  </si>
  <si>
    <t>089-0000190</t>
  </si>
  <si>
    <t>Ремонт аппаратуры телемеханики на ПС</t>
  </si>
  <si>
    <t>33.20.39.000</t>
  </si>
  <si>
    <t>089-0000191</t>
  </si>
  <si>
    <t>МВС/СМТО</t>
  </si>
  <si>
    <t>Поставка канцелярских товаров для нужд МВС - филиала ПАО "МОЭСК"</t>
  </si>
  <si>
    <t>46.49.33</t>
  </si>
  <si>
    <t>46.49.23.000</t>
  </si>
  <si>
    <t>Сырье и материалы</t>
  </si>
  <si>
    <t>МВС</t>
  </si>
  <si>
    <t xml:space="preserve">Поставка канцелярских товаров </t>
  </si>
  <si>
    <t>089-0000194</t>
  </si>
  <si>
    <t>Поставка метизов и металлопроката для нужд МВС - филиала ПАО "МОЭСК"</t>
  </si>
  <si>
    <t xml:space="preserve">25.9        </t>
  </si>
  <si>
    <t>089-0000195</t>
  </si>
  <si>
    <t>Поставка хозяйственных товаров и инвентаря для нужд МВС - филиала ПАО "МОЭСК"</t>
  </si>
  <si>
    <t xml:space="preserve">46.49   </t>
  </si>
  <si>
    <t>089-0000196</t>
  </si>
  <si>
    <t>Поставка кабельно-проводниковой продукции для нужд МВС - филиала ПАО "МОЭСК"</t>
  </si>
  <si>
    <t xml:space="preserve">27.32   </t>
  </si>
  <si>
    <t xml:space="preserve">27.32.11    </t>
  </si>
  <si>
    <t>089-0000197</t>
  </si>
  <si>
    <t>Поставка запорной арматуры и ЗИП для нужд МВС - филиала ПАО "МОЭСК"</t>
  </si>
  <si>
    <t xml:space="preserve">28.14   </t>
  </si>
  <si>
    <t>28.14.13.130</t>
  </si>
  <si>
    <t>089-0000198</t>
  </si>
  <si>
    <t>Поставка насосного оборудования и обогревательных приборов для нужд МВС - филиала ПАО "МОЭСК"</t>
  </si>
  <si>
    <t xml:space="preserve">46.6    </t>
  </si>
  <si>
    <t xml:space="preserve">28.13.1     </t>
  </si>
  <si>
    <t>089-0000201</t>
  </si>
  <si>
    <t>Поставка кондиционеров бытовых для нужд МВС - филиала ПАО "МОЭСК"</t>
  </si>
  <si>
    <t xml:space="preserve">46.15.3 </t>
  </si>
  <si>
    <t xml:space="preserve">28.25.12    </t>
  </si>
  <si>
    <t>062-0009648</t>
  </si>
  <si>
    <t>ИА/Служба охраны труда</t>
  </si>
  <si>
    <t>Оказание услуг по проведению производственного контроля опасных и вредных факторов и специальной оценки условий труда на рабочих местах для нужд ПАО "МОЭСК"</t>
  </si>
  <si>
    <t>Сметная документация</t>
  </si>
  <si>
    <t>45, 46</t>
  </si>
  <si>
    <t>Москва и Московская область</t>
  </si>
  <si>
    <t>Служба охраны труда 
(Кулаков Евгений Сергеевич)</t>
  </si>
  <si>
    <t>68.3</t>
  </si>
  <si>
    <t>062-0009541</t>
  </si>
  <si>
    <t>ИА/Управление АСТУ и ТМ</t>
  </si>
  <si>
    <t>Техническое обслуживане комплексов телемеханики МТК-3, Телеканал М/М2, Черный ящик, D20, РТС, Гранит, Гранит-микро, ТМ-320, ВРТФ-3, УТБ-3, УТМ-1, Микрон в 2017 году (для нужд филиалов СЭС, МВС, НМ)</t>
  </si>
  <si>
    <t>техническое обслуживание комптексов ТМ</t>
  </si>
  <si>
    <t>Москва и Московская обл.</t>
  </si>
  <si>
    <t>Справочно к лоту 062-0009541</t>
  </si>
  <si>
    <t>Техническое обслуживание устройств телемеханики D-20, МТК30, Моторола, Гранит, Телеканал-М, Черный ящик на ПС МВС в 2017г.</t>
  </si>
  <si>
    <t>45000000</t>
  </si>
  <si>
    <t>088-0001408</t>
  </si>
  <si>
    <t>НМ/УАСДУ и СС</t>
  </si>
  <si>
    <t>Выполнение работ по техническому обслуживанию систем телемеханики (Гранит,Микрон,ВРТФ-3,Телеканал М2,УТБ-3,МКТ-3) на подстанциях "Новая Москва" в 2017г.</t>
  </si>
  <si>
    <t>ТО систем ТМ (Гранит,Микрон,ВРТФ-3,Телеканал М2,УТБ-3,МКТ-3) на подстанциях "Новая Москва" в 2017г</t>
  </si>
  <si>
    <t>45300000</t>
  </si>
  <si>
    <t>СЭС/УАСДУ и СС</t>
  </si>
  <si>
    <t>ТО систем ТМ ( ВРТФ-3, УТБ-3, УТМ-1, Микрон, Гранит, Гранит-Микро) на подстанциях СЭС в 2017г</t>
  </si>
  <si>
    <t>46600000</t>
  </si>
  <si>
    <t>062-0009540</t>
  </si>
  <si>
    <t>Техническое обслуживание  устройств ТМ Decont в 2017 году (для нужд филиалов ВЭС, ЮЭС, МВС, НМ, МКС)</t>
  </si>
  <si>
    <t>Справочно к лоту 062-0009540</t>
  </si>
  <si>
    <t>Техническое обслуживание устройств телемеханики Деконт на ПС МВС в 2017г.</t>
  </si>
  <si>
    <t>088-0001405</t>
  </si>
  <si>
    <t>Выполнение работ по технитескому обслуживанию систем телемеханики (тип ДЕКОНТ)на подстанциях "Новая Москва" в 2017г.</t>
  </si>
  <si>
    <t>ТО систем ТМ (тип ДЕКОНТ)на подстанциях "Новая Москва" в 2017г.</t>
  </si>
  <si>
    <t>ВЭС/
АСТУ</t>
  </si>
  <si>
    <t xml:space="preserve"> 61.9</t>
  </si>
  <si>
    <t>ТО комплексов телемеханики «Деконт» на 9 пс ВЭС 2017 году</t>
  </si>
  <si>
    <t>МКС/СЭТМ</t>
  </si>
  <si>
    <t xml:space="preserve">Выполнение работ по техническому обслуживанию основного и резервного серверов сбора и обработки телемеханической информации принимаемой по каналам связи GPS с энергообъектов МКС - филиала ПАО "МОЭСК" в 2017 году </t>
  </si>
  <si>
    <t>ТО серверов сбора МКС в 2017г.</t>
  </si>
  <si>
    <t>45376000</t>
  </si>
  <si>
    <t>082-0010650</t>
  </si>
  <si>
    <t>ЮЭС/Сл АСТУ</t>
  </si>
  <si>
    <t>Выполнение работ по техническому обслуживанию устройств ТМ Decont в 2017 году (для нужд филиала ЮЭС</t>
  </si>
  <si>
    <t>ТО систем ТМ типа Деконт в 2017г.</t>
  </si>
  <si>
    <t>46</t>
  </si>
  <si>
    <t>062-0009610</t>
  </si>
  <si>
    <t>Выполнение работ по техническому обслуживанию комплексов телемеханиеи ITDS PLC в 2017 году (для нужд филиалов ЮЭС, МВС, НМ, ВЭС)</t>
  </si>
  <si>
    <t>084-0005374</t>
  </si>
  <si>
    <t>Справочно к лоту 062-0009610</t>
  </si>
  <si>
    <t xml:space="preserve">Техническое обслуживание комплексов телемеханики типа «Topaz» на 6-ти подстанциях ВЭС – филиала ПАО «МОЭСК» в 2017 году
</t>
  </si>
  <si>
    <t xml:space="preserve">Техническое обслуживание комплексов телемеханики типа «Topaz» на 6-ти подстанциях ВЭС в 2017 году
</t>
  </si>
  <si>
    <t>Ногинский р-н</t>
  </si>
  <si>
    <t>Техническое обслуживание устройств телемеханики TOPAZ на ПС МВС в 2017г.</t>
  </si>
  <si>
    <t>088-0001407</t>
  </si>
  <si>
    <t>Выполнение работ по техническому обслуживание систем телемеханики (тип ITDS PLS)  на подстанциях  "Новая Москва" в 2017г.</t>
  </si>
  <si>
    <t xml:space="preserve">ТО систем ТМ (тип ITDS PLS)  на подстанциях  "Новая Москва" в 2017г. </t>
  </si>
  <si>
    <t>082-0010649</t>
  </si>
  <si>
    <t>ЮЭС/СлАСТУ</t>
  </si>
  <si>
    <t xml:space="preserve">ТО систем ТМ (тип ITDS PLS)  на подстанциях  ЮЭС в 2017г. </t>
  </si>
  <si>
    <t>062-0009611</t>
  </si>
  <si>
    <t>Техническое обслуживание аппаратуры телемеханики "СИСТЕЛ" в 2017 году (для нужд филиалов МВС, СЭС, ВЭС)</t>
  </si>
  <si>
    <t>084-0005376</t>
  </si>
  <si>
    <t>Справочно к лоту 062-0009611</t>
  </si>
  <si>
    <t>ТО оборудования СИСТЕЛ в 2017 году на ПС ВЭС</t>
  </si>
  <si>
    <t>Техническое обслуживание аппаратуры телемеханики КП высокого давления   на ПС МВС в 2017г.</t>
  </si>
  <si>
    <t>СЭС/СЭТМ</t>
  </si>
  <si>
    <t>Выполнение работ по техническому обслуживанию МТК-30 для нужд Северных электрических сетей в 2017 году</t>
  </si>
  <si>
    <t>ТО оборудования СИСТЕЛ в 2017 году на ПС СЭС</t>
  </si>
  <si>
    <t>Выполнение работ по техническому обслуживанию систем телемеханики АПС линий 10(6) кВ, ПТК в РЭС в 2017 году (для нужд филиалов СЭС, ЮЭС, НМ, ЗЭС)</t>
  </si>
  <si>
    <t>Техническое обслуживание оборудования телемеханики АПС 6-10 кВ, ПТК Рэс для СЭС - филиал ПАО "МОЭСК" в 2017 году</t>
  </si>
  <si>
    <t>ТО оборудования АПС линий 6-10 кВ в 2017 году на ПС СЭС</t>
  </si>
  <si>
    <t>082-0010651</t>
  </si>
  <si>
    <t xml:space="preserve">Техническое обслуживание систем телемеханики в РЭС в 2017 году для нужд филиала  ПАО "МОЭСКК" -  Южные ЭС </t>
  </si>
  <si>
    <t>ТО оборудования АПС линий 6-10 кВ в 2017 году на ПС ЮЭС</t>
  </si>
  <si>
    <t>084-0005372</t>
  </si>
  <si>
    <t xml:space="preserve">Техническое обслуживание 
оборудования телемеханики АПС 
линий 10(6) кВ, ПТК РЭС ВЭС – филиала ПАО «МОЭСК» в 2017 году
</t>
  </si>
  <si>
    <t xml:space="preserve">ТО оборудования телемеханики АПС 
линий 10(6) кВ, ПТК РЭС ВЭС  в 2017 году
</t>
  </si>
  <si>
    <t>088-0001409</t>
  </si>
  <si>
    <t>Техническое обслуживание автоматизированной системы оперативно-диспетчерского контроля над состоянием РТП,ТП,АПС, линий10(6)кВ, "Новая Москва"-филиала ПАО "МОЭСК" в 2017г.</t>
  </si>
  <si>
    <t>ТО систем ТМ над состоянием РТП,ТП,АПС, линий10(6)кВ, "Новая Москва"в 2017г.</t>
  </si>
  <si>
    <t>ЗЭС/СлАСТУ</t>
  </si>
  <si>
    <t xml:space="preserve">Техническое и сервисное обслуживание оборудования телемеханики, установленного на РТП, ТП, РТП линий 10(6) кВ Западных ЭС - филиала ПАО "МОЭСК" в 2017 году </t>
  </si>
  <si>
    <t>ТО оборудования линий 6-10 кВ в 2017 году на ПС ЗЭС</t>
  </si>
  <si>
    <t>ЮЭС/АСТУ</t>
  </si>
  <si>
    <t>71.20.7</t>
  </si>
  <si>
    <t>71.20.19.130</t>
  </si>
  <si>
    <t>Право заключения договора на оказание услуг по проведению оценки текущей (восстановительной) стоимости основных средств ПАО "МОЭСК"</t>
  </si>
  <si>
    <t>Право заключения рамочных соглашений на оказание консультационных услуг по вопросам финансово-хозяйственной деятельности</t>
  </si>
  <si>
    <t>062-0009635</t>
  </si>
  <si>
    <t>ИА/ПТУ</t>
  </si>
  <si>
    <t>Разработка документа: Система технической эксплуатации технологической сети связи ДЗО ОАО «Россети». Правила формирования, заполнения и ведения оперативно-технической и производственной документации при эксплуатации оборудования</t>
  </si>
  <si>
    <t>71.11.1</t>
  </si>
  <si>
    <t>71.12.40.110</t>
  </si>
  <si>
    <t>ТКП</t>
  </si>
  <si>
    <t>062-0009662</t>
  </si>
  <si>
    <t>Разработка документа: Методические рекомендации по проведению технического освидетельствования оборудования ПС, линий электропередачи, зданий и сооружений</t>
  </si>
  <si>
    <t>062-0009654</t>
  </si>
  <si>
    <t xml:space="preserve">Разработка документа: Методические указания по определению предельного состояния 
силовых трансформаторов
</t>
  </si>
  <si>
    <t>062-0009656</t>
  </si>
  <si>
    <t xml:space="preserve">Разработка документа: Методические указания по определению электромагнитной обстановки
подстанций 6 - 750 кВ
</t>
  </si>
  <si>
    <t>062-0009602</t>
  </si>
  <si>
    <t>ИА/Служба охраны окружающей среды</t>
  </si>
  <si>
    <t>Подготовка и передача заверенной в установленном порядке специализированной, детализированной по времени гидрометеорологической информации по г. Москве и Московской области для нужд ПАО «МОЭСК»</t>
  </si>
  <si>
    <t>74.90.7</t>
  </si>
  <si>
    <t>74.90.14.000</t>
  </si>
  <si>
    <t>Калькуляция затрат, договор аналог</t>
  </si>
  <si>
    <t>Москва, Московская область</t>
  </si>
  <si>
    <t>062-0009604</t>
  </si>
  <si>
    <t>Постановка на учет объектов оказывающих негативное воздействие на окружающую среду.</t>
  </si>
  <si>
    <t>Расчет стоимости услуг</t>
  </si>
  <si>
    <t>062-0009603</t>
  </si>
  <si>
    <t>Оказание услуг направленных на предотвращение гибели птиц (установка птицезащитных устройств).</t>
  </si>
  <si>
    <t>Оказание услуг по вывозу ТБО, смета и приравненных к ним производственных отходов с объектов МКС, Московские высоковольтные сети, Новая Москва – филиалов ПАО «МОЭСК»</t>
  </si>
  <si>
    <t>38.11</t>
  </si>
  <si>
    <t>Договор аналог</t>
  </si>
  <si>
    <t>Справочно к лоту 062-0009615</t>
  </si>
  <si>
    <t>085-0008260</t>
  </si>
  <si>
    <t>МКС/ОООС</t>
  </si>
  <si>
    <t>088-0001406</t>
  </si>
  <si>
    <t>НМ/СООС</t>
  </si>
  <si>
    <t>38.13</t>
  </si>
  <si>
    <t>062-0009622</t>
  </si>
  <si>
    <t>Оказание услуг по транспортировке и сдаче на утилизацию (переработку) промышленных отходов  с объектов МКС, Московские высоковольтные сети, Новая Москва – филиалов ПАО «МОЭСК»</t>
  </si>
  <si>
    <t>Справочно к лоту 062-0009622</t>
  </si>
  <si>
    <t>890061</t>
  </si>
  <si>
    <t>858270</t>
  </si>
  <si>
    <t>088-0001404</t>
  </si>
  <si>
    <t>881404</t>
  </si>
  <si>
    <t>062-0009630</t>
  </si>
  <si>
    <t>629630</t>
  </si>
  <si>
    <t>Оказание услуг по транспортировке и сдаче на утилизацию (переработку) промышленных отходов  с объектов СЭС, ЮЭС, ЗЭС, ВЭС филиалов ПАО «МОЭСК»</t>
  </si>
  <si>
    <t>Справочно к лоту 062-0009630</t>
  </si>
  <si>
    <t>818833</t>
  </si>
  <si>
    <t>8210909</t>
  </si>
  <si>
    <t>083-0009114</t>
  </si>
  <si>
    <t>ЗЭС/СООС</t>
  </si>
  <si>
    <t>839114</t>
  </si>
  <si>
    <t>084-0005464</t>
  </si>
  <si>
    <t>845464</t>
  </si>
  <si>
    <t>Служба охраны окружающей среды (Сыров Кирилл Вячеславович +7-495-662-40-70 (52-43))</t>
  </si>
  <si>
    <t>082-0010654</t>
  </si>
  <si>
    <t>Техническое обслуживание видеосистемы на РДП (ЮЭС) в 2017-2018гг.</t>
  </si>
  <si>
    <t>ТЗ, смета</t>
  </si>
  <si>
    <t xml:space="preserve">Техническое обслуживание видеосистемы </t>
  </si>
  <si>
    <t>z12</t>
  </si>
  <si>
    <t>системы</t>
  </si>
  <si>
    <t>город Подольск</t>
  </si>
  <si>
    <t>088-0001391</t>
  </si>
  <si>
    <t>НМ</t>
  </si>
  <si>
    <t>Поставка канцтоваров для нужд НМ - филиала ПАО "МОЭСК" (ЗНТ 088-0001391)</t>
  </si>
  <si>
    <t xml:space="preserve">да </t>
  </si>
  <si>
    <t xml:space="preserve">Открытый запрос предложений </t>
  </si>
  <si>
    <t>Поставка канцтоваров для нужд НМ - филиала ПАО "МОЭСК"</t>
  </si>
  <si>
    <t>НМ/СПиП ТОиР</t>
  </si>
  <si>
    <t>43.21</t>
  </si>
  <si>
    <t xml:space="preserve">г Москва, г Троицк </t>
  </si>
  <si>
    <t>088-0001423</t>
  </si>
  <si>
    <t>40.10.5</t>
  </si>
  <si>
    <t xml:space="preserve">Ремонт автотранспорта и спец. техники </t>
  </si>
  <si>
    <t>45.2</t>
  </si>
  <si>
    <t>088-0001437</t>
  </si>
  <si>
    <t>Обработка территории средствами против растительности и покос травы на ПС 35-220 кВ филиала Новая Москва в 2017 году.</t>
  </si>
  <si>
    <t>40.13.3</t>
  </si>
  <si>
    <t>088-0001438</t>
  </si>
  <si>
    <t>Сервисное обслуживание элегазового оборудования на подстанциях филиала ОАО "МОЭСК" Новая Москва</t>
  </si>
  <si>
    <t>088-0001439</t>
  </si>
  <si>
    <t>Техническое освидетельствование ПС и ВЛ 35-220кВ для филиала Новая Москва</t>
  </si>
  <si>
    <t>088-0001440</t>
  </si>
  <si>
    <t>Техническое обслуживание зарядных устройств аккумуляторных батарей,аккумуляторных батарей ПС, оборудования системы оперативного постоянного тока филиала ОАО "МОЭСК" - Новая Москва</t>
  </si>
  <si>
    <t>088-0001441</t>
  </si>
  <si>
    <t>Проведения технического освидет. тр-ров (5 шт.)</t>
  </si>
  <si>
    <t>088-0001443</t>
  </si>
  <si>
    <t>Удаление зеленых насаждений в охранных зоных ВЛ 6-10 кВ</t>
  </si>
  <si>
    <t>088-0001444</t>
  </si>
  <si>
    <t>Выполнение работ по техническому обслуживанию сетей инженерно- технического обеспечения (систем ХВ, ГВ, канализации, теплоснабжения, электроснабжения) зданий филиала "Новая Москва" в 2016 году</t>
  </si>
  <si>
    <t>088-0001445</t>
  </si>
  <si>
    <t>Определение технического состояния строительных конструкций и составления технических  паспортов  зданий и сооружений филиала "Новая Москва" в 2016 году</t>
  </si>
  <si>
    <t>084-0005448</t>
  </si>
  <si>
    <t>ВЭС/СЭЗиС</t>
  </si>
  <si>
    <t>Ремонт производственных зданий и сооружений ПС и ОРУ 35-110-220кВ, РП и ТП 6-10кВ  по Шатурской зоне обслуживания</t>
  </si>
  <si>
    <t>В соотв. с ТЗ</t>
  </si>
  <si>
    <t>30,00</t>
  </si>
  <si>
    <t>Московская обл.</t>
  </si>
  <si>
    <t>084-0005450</t>
  </si>
  <si>
    <t>Ремонт производственных зданий и сооружений ПС и ОРУ 35-110-220кВ, РП и ТП 6-10кВ  по Ногинской зоне обслуживания</t>
  </si>
  <si>
    <t>32,00</t>
  </si>
  <si>
    <t>084-0005451</t>
  </si>
  <si>
    <t>Ремонт производственных зданий и сооружений ПС и ОРУ 35-110-220кВ, РП и ТП 6-10кВ  по Коломенской зоне обслуживания</t>
  </si>
  <si>
    <t xml:space="preserve">Открытый конкурс </t>
  </si>
  <si>
    <t>084-0005452</t>
  </si>
  <si>
    <t>Выполнение работ по ремонту санитарно-бытовых помещений и объектов социального назначения для нужд ВЭС в 2017г.</t>
  </si>
  <si>
    <t>10,00</t>
  </si>
  <si>
    <t>084-0005459</t>
  </si>
  <si>
    <t>Дератизация и дезинфекция (производственных помещений и территорий ВЭС)</t>
  </si>
  <si>
    <t xml:space="preserve">81.29.1 </t>
  </si>
  <si>
    <t>81.29.11.000</t>
  </si>
  <si>
    <t>1,00</t>
  </si>
  <si>
    <t>084-0005460</t>
  </si>
  <si>
    <t>Техническое обслуживание инженерных сетей (систем теплоснабжения, холодного и горячего водоснабжения, канализации), обслуживание электроприемников, кондиционеров  и вентиляционных систем, на объектах ВЭС в 2017– 2018гг.</t>
  </si>
  <si>
    <t>084-0005463</t>
  </si>
  <si>
    <t>Определение технического состояния строительных конструкций, составления паспортов зданий и сооружений  и техническое освидетельствование зданий и сооружений в 2017г.</t>
  </si>
  <si>
    <t>260,00</t>
  </si>
  <si>
    <t>084-0005465</t>
  </si>
  <si>
    <t>Коммунальные услуги: Егорьевского РЭС</t>
  </si>
  <si>
    <t xml:space="preserve">35.30.1 </t>
  </si>
  <si>
    <t xml:space="preserve">35.30.1     </t>
  </si>
  <si>
    <t>закупка у организации, работающей по тарифам</t>
  </si>
  <si>
    <t>5.13.1</t>
  </si>
  <si>
    <t xml:space="preserve">МУП КХ "Егорьевские инженерные сети" 
</t>
  </si>
  <si>
    <t>поставка теплоэнергии</t>
  </si>
  <si>
    <t>оказание услуг в соответствии с договором</t>
  </si>
  <si>
    <t>839,95</t>
  </si>
  <si>
    <t>084-0005466</t>
  </si>
  <si>
    <t>Коммунальные услуги: Коломенского РЭС</t>
  </si>
  <si>
    <t xml:space="preserve">ОАО "Коломенский завод" </t>
  </si>
  <si>
    <t>597,40</t>
  </si>
  <si>
    <t>084-0005467</t>
  </si>
  <si>
    <t>Коммунальные услуги: базы ВЭС филиала ПАО "МОЭСК"</t>
  </si>
  <si>
    <t xml:space="preserve"> ОАО "НПТО ЖКХ" 
</t>
  </si>
  <si>
    <t>6 009,85</t>
  </si>
  <si>
    <t>084-0005468</t>
  </si>
  <si>
    <t>Коммунальные услуги: Шатурский РЭС</t>
  </si>
  <si>
    <t xml:space="preserve"> Филиал "Шатурская ГРЭС" ПАО "Юнипро" 
</t>
  </si>
  <si>
    <t>2 884,21</t>
  </si>
  <si>
    <t>084-0005469</t>
  </si>
  <si>
    <t>Коммунальные услуги: Балашихинского, Щелковского, Ногинского, Шатурского,   Коломенского РЭС, электроснабжение на хоз. нужды</t>
  </si>
  <si>
    <t xml:space="preserve">ПАО "Мосэнергосбыт" 
</t>
  </si>
  <si>
    <t>эл.энергия на хоз. нужды</t>
  </si>
  <si>
    <t>кВт</t>
  </si>
  <si>
    <t>8 637 370,00</t>
  </si>
  <si>
    <t>70-100</t>
  </si>
  <si>
    <t>74.90.22</t>
  </si>
  <si>
    <t>74.90.12.122</t>
  </si>
  <si>
    <t>062-0009658</t>
  </si>
  <si>
    <t>Техническое и сервисное обслуживание технических средств производства Сisco Systems в составе автоматитизированной оперативно-технологического управления ПАО "МОЭСК"</t>
  </si>
  <si>
    <t>смета</t>
  </si>
  <si>
    <t>062-0009660</t>
  </si>
  <si>
    <t xml:space="preserve">Сервисная поддержка и техническое сопровождение программного обеспечения автоматизированной системы оперативно-технологического управления ПАО "МОЭСК" (Power on Fusion)   </t>
  </si>
  <si>
    <t>Z12</t>
  </si>
  <si>
    <t>062-0009661</t>
  </si>
  <si>
    <t>Техническое и сервисное обслуживание серверного оборудования в составе автоматизированной системы оперативно-технологического управления ПАО "МОЭСК"</t>
  </si>
  <si>
    <t>062-0009664</t>
  </si>
  <si>
    <t>Техническое обслуживание системы архивирования телеинформации ПТК оперативно-технологического управления ПАО "МОЭСК"</t>
  </si>
  <si>
    <t>062-0009669</t>
  </si>
  <si>
    <t>Техническое обслуживание системы коллективного отображения информации резервного ЦУС ПАО «МОЭСК»</t>
  </si>
  <si>
    <t>062-0009674</t>
  </si>
  <si>
    <t>Техническое обслуживание оборудования системы сбора/передачи информации с терминалов ОМП для нужд ПАО «МОЭСК»</t>
  </si>
  <si>
    <t>Справочно к лоту 062-0009674</t>
  </si>
  <si>
    <t>В сответствие с ТЗ</t>
  </si>
  <si>
    <t>45</t>
  </si>
  <si>
    <t>Москва и Московская обл</t>
  </si>
  <si>
    <t>062-0009672</t>
  </si>
  <si>
    <t xml:space="preserve">Техническое обслуживание оборудования сбора/передачи информации системы регистрации аварийных процессов для нужд ПАО "МОЭСК" </t>
  </si>
  <si>
    <t>Справочно к лоту 062-0009672</t>
  </si>
  <si>
    <t xml:space="preserve">Под рамочник ОКП 44406 Протокол № м/1229 от 14.05.15 (срок действия рамочника до 31.03.2017) </t>
  </si>
  <si>
    <t>062-0009677</t>
  </si>
  <si>
    <t>ИА/УПРЭС</t>
  </si>
  <si>
    <t>Разработка Комплексной программы развития электрических сетей напряжением 110 (35) кВ и выше на территории г. Москвы и Московской области на период 2017-2022 и до 2027 г.</t>
  </si>
  <si>
    <t>74.90</t>
  </si>
  <si>
    <t>Результаты торгово-закупочных процедур по аналогичному договору</t>
  </si>
  <si>
    <t>062-0009683</t>
  </si>
  <si>
    <t>Схема развития электрических сетей напряжением 10(6)-20 кВ филиала ПАО "МОЭСК" - "Новая Москва"</t>
  </si>
  <si>
    <t>Коммерческое предложение</t>
  </si>
  <si>
    <t>062-0009705</t>
  </si>
  <si>
    <t>ИА/УФЗ</t>
  </si>
  <si>
    <t>Расширение функциональных возможностей автоматизированной системы управления инвестиционной деятельностью в области капитального строительства (2-я очередь)</t>
  </si>
  <si>
    <t>62.01.1</t>
  </si>
  <si>
    <t>Программное обеспечение УФЗ</t>
  </si>
  <si>
    <t>Технико-коммерческое предложение</t>
  </si>
  <si>
    <t>Даниловский округ г. Москва</t>
  </si>
  <si>
    <t>062-0009710</t>
  </si>
  <si>
    <t>Расширение функциональных возможностей автоматизированной системы управления нормативно-справочной информации ПАО "МОЭСК"</t>
  </si>
  <si>
    <t>Расширение функциональных возможностей  системы визуальной управленческой отчетности ПАО "МОЭСК"</t>
  </si>
  <si>
    <t>Приобретение лицензий SAP</t>
  </si>
  <si>
    <t xml:space="preserve">Приобретение лицензий SAP </t>
  </si>
  <si>
    <t>Расширение функциональных возможностей автоматизированной системы управлеия финансово-хозяйственной деятельности (АСУ ФХД) ПАО "МОЭСК"</t>
  </si>
  <si>
    <t>Создание системы информационной безопасности для АСУ ФХД  ПАО "МОЭСК"</t>
  </si>
  <si>
    <t>062-0009706</t>
  </si>
  <si>
    <t>062-0009707</t>
  </si>
  <si>
    <t>062-0009709</t>
  </si>
  <si>
    <t>062-0009708</t>
  </si>
  <si>
    <t>062-0009629</t>
  </si>
  <si>
    <t>ИА/УИО</t>
  </si>
  <si>
    <t>Выполнение комплекса землеустроительных работ по установлению границ охранных зон для объектов  электросетевого хозяйства ОАО "МОЭСК" по Москве и Московской области (ПС, ВЛ, КЛ), согласование их в органах Ростехнадзора и внесение сведений в ГКН для нужд ОАО "МОЭСК"</t>
  </si>
  <si>
    <t xml:space="preserve">71.12.46 </t>
  </si>
  <si>
    <t>Выполнение комплекса кадастровых для дальнейшего оформлению земельно-правовых отношений под объектами электросетевого хозяйства ПАО "МОЭСК"</t>
  </si>
  <si>
    <t>35.13.10.001</t>
  </si>
  <si>
    <t>35.13.10.002</t>
  </si>
  <si>
    <t>35.13.10.003</t>
  </si>
  <si>
    <t>35.13.10.004</t>
  </si>
  <si>
    <t>35.13.10.007</t>
  </si>
  <si>
    <t>35.13.10.008</t>
  </si>
  <si>
    <t>062-0009639</t>
  </si>
  <si>
    <t>ИА/Департамент управления делами</t>
  </si>
  <si>
    <t>Оказание услуг по экспресс-доставке первичной и отчетной документации в рамках программы централизации ПАО «МОЭСК»</t>
  </si>
  <si>
    <t>53.20.3</t>
  </si>
  <si>
    <t>53.20.19</t>
  </si>
  <si>
    <t>Услуги по документационному обеспечению</t>
  </si>
  <si>
    <t xml:space="preserve">Оказание услуг по экспресс-доставке первичной и отчетной документации </t>
  </si>
  <si>
    <t xml:space="preserve">В соответстви с ТЗ  </t>
  </si>
  <si>
    <t>084-0005517</t>
  </si>
  <si>
    <t>ВЭС/ СПБ</t>
  </si>
  <si>
    <t>33.14.</t>
  </si>
  <si>
    <t xml:space="preserve">33.14.1 </t>
  </si>
  <si>
    <t>Техническое обслуживание поожарной сигнализации</t>
  </si>
  <si>
    <t xml:space="preserve"> шт</t>
  </si>
  <si>
    <t>084-0005519</t>
  </si>
  <si>
    <t>Оказание услуг по Экспертизе промышленной безопасности подъемных сооружений с истекшим сроком эксплуатации</t>
  </si>
  <si>
    <t>Экспертиза промышленной безопасности подъемных сооружений  с истекшим сроком эксплуатации</t>
  </si>
  <si>
    <t>062-0009641</t>
  </si>
  <si>
    <t xml:space="preserve">ИА/СПБ </t>
  </si>
  <si>
    <t>Услуги по обследованию, техническому обслуживанию, наладке и настройке приборов и устройств безопасности, электрооборудования, гидрооборудования подъемных сооружений эксплуатируемых         Южными,  Восточными, Северными, Западными электрическим сетями, Новой Москвой, Московскими высоковольтными сетями, Московскими кабельными сетями -  филиалам ПАО "МОЭСК".</t>
  </si>
  <si>
    <t>Справочно к лоту 062-0009641</t>
  </si>
  <si>
    <t>ИА/СПБ ЮЭС</t>
  </si>
  <si>
    <t>ИА/СПБ   ВЭС</t>
  </si>
  <si>
    <t>ИА/СПБ   МВС</t>
  </si>
  <si>
    <t>ИА/СПБ    СЭС</t>
  </si>
  <si>
    <t>ИА/СПБ    ЗЭС</t>
  </si>
  <si>
    <t>ИА/СПБ   МКС</t>
  </si>
  <si>
    <t>ИА/СПБ   НМ</t>
  </si>
  <si>
    <t xml:space="preserve">Повышение квалификации по специальным программам: "Мастера - производители работ по обслуживанию ВЛ и ТП", "Организация и порядок проведения работ под напряжением на ВЛИ-0,4 кВ", "Правила производства земляных работ в Москве и МО"                                                                           </t>
  </si>
  <si>
    <t xml:space="preserve">Повышение квалификации по направлениям в области ИТ технологий                                                                              </t>
  </si>
  <si>
    <t xml:space="preserve">Услуги по организации стажировок для работников ПАО «МОЭСК» в целях обмена опытом по вопросам изучения лучших мировых практик в сфере технологического присоединения к электрическим сетям в зарубежных энергосистемах                                                                      </t>
  </si>
  <si>
    <t xml:space="preserve">Организация и проведение соревнований профессионального мастерства ПАО "МОЭСК"                                                                                                        </t>
  </si>
  <si>
    <t xml:space="preserve">Образовательные услуги по направлению "Электроэнергетика и электротехника" с присвоением квалификации бакалавр по очно-заочной форме обучения                                                                                                           </t>
  </si>
  <si>
    <t xml:space="preserve">Участие во Всероссийских (Межрегиональных) соревнованиях профессионального мастерства                                                                                   </t>
  </si>
  <si>
    <t>084-0005427</t>
  </si>
  <si>
    <t>ВЭС/ОРО</t>
  </si>
  <si>
    <t>Техническое обслуживание систем видеонаблюдения</t>
  </si>
  <si>
    <t>80.20</t>
  </si>
  <si>
    <t>в соответствии с ТЗ и сметным расчетом</t>
  </si>
  <si>
    <t>Согласована Бакановым П.П. в 1С</t>
  </si>
  <si>
    <t>062-0009609</t>
  </si>
  <si>
    <t>канцелярские товары</t>
  </si>
  <si>
    <t>На основании годового лимита + мониторинг цен</t>
  </si>
  <si>
    <t>Децентрализованная закупка</t>
  </si>
  <si>
    <t>062-0009631</t>
  </si>
  <si>
    <t>ИА/УМКиОЭ</t>
  </si>
  <si>
    <t xml:space="preserve">Оказание услуг по ресертификации системы менеджмента качества ПАО "МОЭСК"    на соответствие требованиям стандарта ISO 9001:2015 </t>
  </si>
  <si>
    <t>70.10</t>
  </si>
  <si>
    <t xml:space="preserve">нет </t>
  </si>
  <si>
    <t>КП сертификационного ргана</t>
  </si>
  <si>
    <t>год</t>
  </si>
  <si>
    <t>ВЭС/СПС</t>
  </si>
  <si>
    <t>Сметный расчёт</t>
  </si>
  <si>
    <t>084-0005487</t>
  </si>
  <si>
    <t>ВЭС/СДТУ</t>
  </si>
  <si>
    <t>Ремонт комплексов гарантированного и бесперебойного электропитания узлов связи и их систем пожаротушения для нужд ВЭС в 2017 г.</t>
  </si>
  <si>
    <t xml:space="preserve">Ремонт комплексов гарантированного и бесперебойного электропитания узлов связи и их систем пожаротушения </t>
  </si>
  <si>
    <t>084-0005495</t>
  </si>
  <si>
    <t>Ремонт аккумуляторных батарей ПС 35-220 кВ для нужд ВЭС в 2017 г.</t>
  </si>
  <si>
    <t>Ремонт аккумуляторных батарей ПС 35-220 кВ</t>
  </si>
  <si>
    <t>33.19</t>
  </si>
  <si>
    <t>084-0005490</t>
  </si>
  <si>
    <t>Капитальный ремонт кабельных линий связи СДТУ для нужд ВЭС в 2017 г.</t>
  </si>
  <si>
    <t>95.12</t>
  </si>
  <si>
    <t xml:space="preserve">Капитальный ремонт кабельных линий связи СДТУ </t>
  </si>
  <si>
    <t>084-0005496</t>
  </si>
  <si>
    <t>ВЭС/САиСМ</t>
  </si>
  <si>
    <t>Выполнение работ по ремонту транспортных средств отечественного производства для нужд ВЭС в 2017 г. (с целью заключения рамочного договора)</t>
  </si>
  <si>
    <t>33.1</t>
  </si>
  <si>
    <t>33.11</t>
  </si>
  <si>
    <t xml:space="preserve">Выполнение работ по ремонту транспортных средств отечественного производства </t>
  </si>
  <si>
    <t>084-0005492</t>
  </si>
  <si>
    <t>Ремонт подъемных сооружений для нужд ВЭС в 2017 г. (с целью заключения рамочного договора)</t>
  </si>
  <si>
    <t>33.12.15</t>
  </si>
  <si>
    <t xml:space="preserve">Ремонт подъемных сооружений </t>
  </si>
  <si>
    <t>084-0005494</t>
  </si>
  <si>
    <t>ВЭС/СРС</t>
  </si>
  <si>
    <t>Аварийно-восстановительные  работы  на ВЛ: (ВЛ 0,4- 10кВ в 2017-2018 гг)</t>
  </si>
  <si>
    <t>42.22.22.140</t>
  </si>
  <si>
    <t>Аварийно-восстановительные  работы  на ВЛ 0,4 - 10 кВ</t>
  </si>
  <si>
    <t>084-0005498</t>
  </si>
  <si>
    <t>Неотложный аварийно-восстановительный ремонт волоконнооптических линий связи в 2017-2018 гг.</t>
  </si>
  <si>
    <t>084-0005477</t>
  </si>
  <si>
    <t>Выполнение неотложных и аварийно-восстановительных работ по ремонту зданий и сооружений в  2017-2018 гг (с целью заключения рамочного договора)</t>
  </si>
  <si>
    <t xml:space="preserve">Выполнение неотложных и аварийно-восстановительных работ по ремонту зданий и сооружений в  2017-2018 гг </t>
  </si>
  <si>
    <t>084-0005497</t>
  </si>
  <si>
    <t>Работы по замене участков КЛ 35 кВ на ПС ВЭС</t>
  </si>
  <si>
    <t>42.22</t>
  </si>
  <si>
    <t>Ногинский район МО</t>
  </si>
  <si>
    <t>084-0005500</t>
  </si>
  <si>
    <t>ВЭС/СИЗП</t>
  </si>
  <si>
    <t>71.20</t>
  </si>
  <si>
    <t>71.2</t>
  </si>
  <si>
    <t>084-0005501</t>
  </si>
  <si>
    <t xml:space="preserve">Работы по обработке кабелей огнезащитным составом ПС 35-220кВ </t>
  </si>
  <si>
    <t>43.34.1</t>
  </si>
  <si>
    <t>43.34.10</t>
  </si>
  <si>
    <t>084-0005505</t>
  </si>
  <si>
    <t>33.14.11</t>
  </si>
  <si>
    <t>084-0005513</t>
  </si>
  <si>
    <t>Проведение работ по техническому обслуживанию дизельных генераторных установок</t>
  </si>
  <si>
    <t>084-0005506</t>
  </si>
  <si>
    <t xml:space="preserve">Техническое освидетельствование электрооборудования распредсетей (ТП, РП и др.). Техническое освидетельствование ВЛ 0,4-20 кВ. </t>
  </si>
  <si>
    <t>084-0005516</t>
  </si>
  <si>
    <t>ВЭС/СРЗА</t>
  </si>
  <si>
    <t>ТО зарядно-подзарядных агрегатов ВАЗП</t>
  </si>
  <si>
    <t>084-0005508</t>
  </si>
  <si>
    <t>ВЭС/СЛЭП</t>
  </si>
  <si>
    <t xml:space="preserve">Техническое освидетельствование ВЛ 35-220кВ </t>
  </si>
  <si>
    <t>084-0005515</t>
  </si>
  <si>
    <t xml:space="preserve">Воздушное лазерное сканирование и фотосъемка ВЛ 220кВ </t>
  </si>
  <si>
    <t>084-0005518</t>
  </si>
  <si>
    <t>Выполнение работ по измерению наведенного напряжения на ВЛ 35-220 кв</t>
  </si>
  <si>
    <t>084-0005514</t>
  </si>
  <si>
    <t>Тепловизионнное обследование ВЛ 35-220кВ</t>
  </si>
  <si>
    <t xml:space="preserve">Блок ИТ и телекоммуникаций
Отдел по работе с ОС,
Управления СДТУ
 </t>
  </si>
  <si>
    <t>Блок ИТ и телекоммуникаций
Трущенков Иван Петрович</t>
  </si>
  <si>
    <t>Блок ИТ и телекоммуникаций
Сафин Марсель Ильдусович</t>
  </si>
  <si>
    <t xml:space="preserve">В соответствии с утв. лимитом </t>
  </si>
  <si>
    <t>062-0009638</t>
  </si>
  <si>
    <t>ИА/Департамент комплексной безопасности персонала и объектов</t>
  </si>
  <si>
    <t>ТО комплексной системы обеспечения безопасности  ИА Вавилова 7-9</t>
  </si>
  <si>
    <t>35.11.10.122</t>
  </si>
  <si>
    <t>Соответствие ТЗ</t>
  </si>
  <si>
    <t>штука (объект)</t>
  </si>
  <si>
    <t>_</t>
  </si>
  <si>
    <t>062-0009695</t>
  </si>
  <si>
    <t>ИА/Управления имущественных отношений</t>
  </si>
  <si>
    <t>Аренда нежилых помещений, расположенных по адресу:г.Москва, ул. Южнопортовая, д.17, стр.18</t>
  </si>
  <si>
    <t>М2</t>
  </si>
  <si>
    <t>062-0009700</t>
  </si>
  <si>
    <t>Аренда нежилых помещений (г.Москва, Дербеневская наб., д.7, стр. 22 (для логистов)</t>
  </si>
  <si>
    <t>ООО "МСНФ"</t>
  </si>
  <si>
    <t>062-0009703</t>
  </si>
  <si>
    <t>Услуги по организации доступа на территорию Бизнес-комплекса Деловой квартал «Новоспасский двор» в районе строений, расположенных по адресу: город Москва, Дербеневская набережная, дом 7, в т.ч. по территории с внешней стороны стр.3 и стр.14</t>
  </si>
  <si>
    <t>062-0009704</t>
  </si>
  <si>
    <t>062-0009702</t>
  </si>
  <si>
    <t>062-0009697</t>
  </si>
  <si>
    <t xml:space="preserve">Аренда нежилых помещений, расположенных по адресу: г. Москва. Ул. Бахрушина. дом 21. стр.4 </t>
  </si>
  <si>
    <t>ООО "ОКТАНТ"</t>
  </si>
  <si>
    <t>062-0009698</t>
  </si>
  <si>
    <t>Аренда нежилых помещений (Москва, Дербеневская наб,д.7, стр.22.)</t>
  </si>
  <si>
    <t>062-0009699</t>
  </si>
  <si>
    <t>Выполнение работ по техническому обслуживанию аппаратуры телемеханики ВРТФ-3, УТБ-3, УТМ-1, Микрон, Гранит, Гранит-Микро для нужд Северных электрических сетей на 2017 год.</t>
  </si>
  <si>
    <t xml:space="preserve">ранее заключенный договор 
</t>
  </si>
  <si>
    <t>Служба охраны окружающей среды (Сыров Кирилл Вячеславович +7-495-662-40-70 (52-43))
Скрипникова Людмила Магомедкаримова</t>
  </si>
  <si>
    <t>086-0000234</t>
  </si>
  <si>
    <t>ЭУ/УЛиМТО</t>
  </si>
  <si>
    <t>Транспортное обслуживание (перевозка сотрудников филиала "Энергоучет") ПАО "МОЭСК" в 2017 году.</t>
  </si>
  <si>
    <t xml:space="preserve">49.3    </t>
  </si>
  <si>
    <t>49.31.21.190</t>
  </si>
  <si>
    <t>услуги транспорта</t>
  </si>
  <si>
    <t>ед</t>
  </si>
  <si>
    <t>086-0000236</t>
  </si>
  <si>
    <t>Приобретение проездных билетов для проезда в городском обществ. транспорте г.Москвы</t>
  </si>
  <si>
    <t>17.23</t>
  </si>
  <si>
    <t>17.23.13.145</t>
  </si>
  <si>
    <t>прочие расходы из себестоимости</t>
  </si>
  <si>
    <t>Пост. Пр-ва г. Москвы</t>
  </si>
  <si>
    <t>Филиал Служба доходов и контроля ГУП "Мосгортранс"</t>
  </si>
  <si>
    <t>086-0000235</t>
  </si>
  <si>
    <t>Ремонт фасада здания по адресу Москва, ул. Шипиловская, 13, к.2 , занимаемого филиалом "Энергоучет".</t>
  </si>
  <si>
    <t xml:space="preserve">43.3    </t>
  </si>
  <si>
    <t>43.39</t>
  </si>
  <si>
    <t>062-0009727</t>
  </si>
  <si>
    <t>ИА/Отдел IR</t>
  </si>
  <si>
    <t>Услуги по подготовке и изготовлению Годового отчета ПАО "МОЭСК" за 2016 год</t>
  </si>
  <si>
    <t>18.12.</t>
  </si>
  <si>
    <t>18.12.19.130</t>
  </si>
  <si>
    <t>Наличие побед в конкурсах годовых отчетов Московской биржи у работ, подготовленных Исполнителем</t>
  </si>
  <si>
    <t>062-0009736</t>
  </si>
  <si>
    <t>Оказание услуг по поддержанию взаимоотношений с инвесторами в сети Интернет</t>
  </si>
  <si>
    <t>63.11.9</t>
  </si>
  <si>
    <t>63.11.12.000</t>
  </si>
  <si>
    <t>Договор № 201608-007 от 22.08.2016</t>
  </si>
  <si>
    <t>Пункт 5.11.1.3 Единого стандарта закупок ПАО "Россети" (Положения о закупке) (утвержден решением Совета директоров ПАО "МОЭСК" 30.12.2015 (протокол № 274 
от 31.12.2015).</t>
  </si>
  <si>
    <t>ООО "ЭквитиСтори РС"</t>
  </si>
  <si>
    <t>062-0009737</t>
  </si>
  <si>
    <t>Оказание услуг Маркет-мейкера на бирже ЗАО «ФБ ММВБ» для нужд ПАО "МОЭСК"</t>
  </si>
  <si>
    <t>64.99.</t>
  </si>
  <si>
    <t>64.19.30.000</t>
  </si>
  <si>
    <t xml:space="preserve">Оказание услуг Маркет-мейкера на бирже ЗАО «ФБ ММВБ» для нужд ПАО «МОЭСК». </t>
  </si>
  <si>
    <t>Опыт оказания аналогичных услуг на российском фондовом рынке не менее 3 лет</t>
  </si>
  <si>
    <t>справочно по к 062-0009737</t>
  </si>
  <si>
    <t>справочно по к 629737</t>
  </si>
  <si>
    <t>062-0009738</t>
  </si>
  <si>
    <t>Оказание услуг по информированию ПАО "МОЭСК" об исполнении Маркет-мейкером условий Договора об оказании услуг Маркет-мейкера для нужд ПАО "МОЭСК"</t>
  </si>
  <si>
    <t>Установлено ЗАО "ФБ ММВБ"</t>
  </si>
  <si>
    <t>ЗАО «ФБ ММВБ»</t>
  </si>
  <si>
    <t>справочно по к 062-0009738</t>
  </si>
  <si>
    <t>справочно по к 629738</t>
  </si>
  <si>
    <t>085-0008310</t>
  </si>
  <si>
    <t>Непредвиденные ремонтно-восстановительные работы на волоконно-оптических линиях связи (ВОЛС) ОАО "МОЭСК" (заключение рамочного договора для МКС)</t>
  </si>
  <si>
    <t>Тех. Задание</t>
  </si>
  <si>
    <t>г. Москва</t>
  </si>
  <si>
    <t>082-0010609</t>
  </si>
  <si>
    <t>ЮЭС/СПиП ТОиР</t>
  </si>
  <si>
    <t>Ремонт антенно-мачтовых сооружений ЮЭС ПАО "МОЭСК" в 2017 г</t>
  </si>
  <si>
    <t xml:space="preserve">33.12 </t>
  </si>
  <si>
    <t>082-0010536</t>
  </si>
  <si>
    <t>Капитальный ремонт кабельных линий связи</t>
  </si>
  <si>
    <t>082-0010583</t>
  </si>
  <si>
    <t>Ремонт пожарной сигнализации на объектах ЮЭС в 2017г.</t>
  </si>
  <si>
    <t>082-0010608</t>
  </si>
  <si>
    <t>Ремонт корпорат. Сист.регистр.диспетчерских переговоров Эхо-плюс ЮЭС в 2017г.</t>
  </si>
  <si>
    <t>082-0010601</t>
  </si>
  <si>
    <t>Выполнение непредвиденных ремонтно-восстановительных работ(НРВР) на волоконно-оптических кабелях (ВОК) связи ЮЭС ПАО МОЭСК в 2017г.</t>
  </si>
  <si>
    <t>082-0010538</t>
  </si>
  <si>
    <t>Капитальный ремонт ВЧ постов</t>
  </si>
  <si>
    <t>082-0010594</t>
  </si>
  <si>
    <t>Ремонт системы телемеханики ПС (ЮЭС)</t>
  </si>
  <si>
    <t>ТЗ,Смета</t>
  </si>
  <si>
    <t>Моск.обл.</t>
  </si>
  <si>
    <t>082-0010606</t>
  </si>
  <si>
    <t>Ремонт автотранспорта ЮЭС</t>
  </si>
  <si>
    <t>082-0010607</t>
  </si>
  <si>
    <t xml:space="preserve">Ремонт ГПМ </t>
  </si>
  <si>
    <t>082-0010595</t>
  </si>
  <si>
    <t>Ремонт систем пожаротушения (ЮЭС)</t>
  </si>
  <si>
    <t>33.12.1</t>
  </si>
  <si>
    <t>082-0010612</t>
  </si>
  <si>
    <t>Ремонт освещения ПС, ремонт ЩСН 2017г</t>
  </si>
  <si>
    <t>082-0010960</t>
  </si>
  <si>
    <t>Выполнение неотложных и аварийно-восстановительных работ по ремонту электротехнического оборудования подстанций в 2017-2019гг</t>
  </si>
  <si>
    <t xml:space="preserve">Ремонт аккумуляторных батарей </t>
  </si>
  <si>
    <t>082-0010923</t>
  </si>
  <si>
    <t>Ремонт аккумуляторных батарей</t>
  </si>
  <si>
    <t>082-0010615</t>
  </si>
  <si>
    <t>Ремонт контура заземления ПС(ЮЭС)</t>
  </si>
  <si>
    <t>082-0010610</t>
  </si>
  <si>
    <t>Выполнение работ по капитальному ремонту ВЛ 35-220кВ в ЮЭС  - филиале ПАО "МОЭСК" в 2017г.</t>
  </si>
  <si>
    <t>43.99.30.000</t>
  </si>
  <si>
    <t>Выполнение работ по капитальному ремонту ВЛ 35-220кВ в ЮЭС  - филиале ПАО "МОЭСК" в 2016г.</t>
  </si>
  <si>
    <t>082-0010598</t>
  </si>
  <si>
    <t>Выполнение ремонтных работ систем вентиляции на ПС 121 "Асаново",ПС 243 "Нащекино", ПС 434 "Малаховка", ПС 572 "Стрелецкая", ПС 173 "Н.Цементная", ПС 352 "Гжель" В 2017г.</t>
  </si>
  <si>
    <t>082-0010605</t>
  </si>
  <si>
    <t>Ремонт зданий ПС 35-220 кВ. Ремонт зданий распределительных сетей (ЗТП, РП, БКТП) в 2017г</t>
  </si>
  <si>
    <t>082-0010604</t>
  </si>
  <si>
    <t>Ремонт мягких кровель ПС 35-220 кВ, РС. Замена мягких кровель на жесткие.</t>
  </si>
  <si>
    <t>082-0010602</t>
  </si>
  <si>
    <t>Неотложные и аварийно-восстановительных работ по зданиям и сооружениям для нужд ЮЭС в 2017г.</t>
  </si>
  <si>
    <t>082-0010603</t>
  </si>
  <si>
    <t>Ремонт фундаментов оборудования, порталов, маслоприемников и кабельных каналов. Окраска металлоконструкций. Ремонт гораждений ПС.</t>
  </si>
  <si>
    <t>082-0010931</t>
  </si>
  <si>
    <t>Тех.освидетельствование зданий и сооружений. Паспортизация зданий и сооружений  ЮЭС в 2017г.</t>
  </si>
  <si>
    <t>71.1</t>
  </si>
  <si>
    <t>082-0010929</t>
  </si>
  <si>
    <t xml:space="preserve">Техническое обслуживание силовых  трансформаторов 35-220 кВ в 2017г.
трансформаторов 35-220 кВ (ЮЭС) на 2016год.
</t>
  </si>
  <si>
    <t xml:space="preserve">96.09 </t>
  </si>
  <si>
    <t>082-0010799</t>
  </si>
  <si>
    <t>082-0010800</t>
  </si>
  <si>
    <t xml:space="preserve">Оказание услуг по поверке и калибровке средств измерений Южных электрических сетей – филиала ПАО "МОЭСК" в 2017г.
</t>
  </si>
  <si>
    <t>082-0010886</t>
  </si>
  <si>
    <t>Выполнение работ по техническому обслуживанию тракторной техники для нужд Южных электрических сетей  - филиала ПАО "МОЭСК" в 2017г.</t>
  </si>
  <si>
    <t>082-0010882</t>
  </si>
  <si>
    <t>Т.О. транспортных ср-в отечест. произ-ва, наход-ся на балансе ЮЭС в 2017 г.</t>
  </si>
  <si>
    <t>082-0010883</t>
  </si>
  <si>
    <t>Технич.обслужив. (БКМ) бурильно-крановых машин ЮЭС в 2017 г.</t>
  </si>
  <si>
    <t>082-0010885</t>
  </si>
  <si>
    <t>Проведение работ по техническому обслуживанию и текущему ре-монту (ТО и ТР) дизельных генераторных установок(ДГУ), находящихся на балансе ЮЭС филиала ПАО "МОЭСК" в 2017 г.</t>
  </si>
  <si>
    <t>082-0010924</t>
  </si>
  <si>
    <t>Техническое освидетельствование:  ВЛ 0,4-10 кВ, ПС 35-220 кВ, оборудования СДТУ  и телемеханики в 2017 г.</t>
  </si>
  <si>
    <t>082-0010925</t>
  </si>
  <si>
    <t>Замер удельного сопротивления грунта, сопротивления заземления опор, наведенного напряжения на ВЛ 35-220 кВ в 2017г.
  в 2016 (ЮЭС) - филиал ПАО "МОЭСК"</t>
  </si>
  <si>
    <t>35</t>
  </si>
  <si>
    <t>082-0010927</t>
  </si>
  <si>
    <t>Оказание услуг по воздушному лазерному сканированию и фотосъемке ВЛ 35-220 кВ для нужд ЮЭС - филиала ПАО "МОЭСК" в 2017 г.</t>
  </si>
  <si>
    <t>082-0010620</t>
  </si>
  <si>
    <t>Техническое обслуживание установок вентиляции на ПС, техническое обслуживание щитов собственных нужд (ЩСН) филиала ЮЭС ПАО "МОЭСК" в 2017 г.</t>
  </si>
  <si>
    <t>Техническое обслуживание установок вентиляции на ПС, техническое обслуживание щитов собственных нужд (ЩСН) филиала ЮЭС ПАО "МОЭСК" в 2017 г</t>
  </si>
  <si>
    <t>082-0010709</t>
  </si>
  <si>
    <t xml:space="preserve">Проведение технического обслуживания  компрессоров на ПС 2 филиала ПАО МОЭСК в 2017г.
на ПС №2 "Красково" филиала  ЮЭС в 2016г.
</t>
  </si>
  <si>
    <t>082-0010754</t>
  </si>
  <si>
    <t>Техническое обслуживание аккумуляторных батарей, зарядных устройств аккумуляторных батарей. Техническое обслуживание БСК. Тех. обслуживание ЩПТ на подстанциях в 2017г.</t>
  </si>
  <si>
    <t>082-0010928</t>
  </si>
  <si>
    <t>Техническое обслуживание приводов переключающих устройств РПН ЮЭС в 2017г.</t>
  </si>
  <si>
    <t>082-0010585</t>
  </si>
  <si>
    <t>Сервисное обслуживание элегазового оборудования ПС для нужд филиала ЮЭС ПАО "МОЭСК" в 2017 году.</t>
  </si>
  <si>
    <t>41.10.10.000</t>
  </si>
  <si>
    <t>082-0010930</t>
  </si>
  <si>
    <t>27.12.10.120</t>
  </si>
  <si>
    <t xml:space="preserve">Комплексная диагностика заземляющих устройств с учётом ЭМС в  2016 г. 
</t>
  </si>
  <si>
    <t>082-0011034</t>
  </si>
  <si>
    <t>Проведение  анализа электролита из работающих аккумуляторных батарей (ЮЭС) 2016г</t>
  </si>
  <si>
    <t>082-0010977</t>
  </si>
  <si>
    <t>Оказание услуг по комплексному эксплуатационно-техническому обслуживанию  оборудования, инженерных систем и коммуникаций зданий ЮЭС- филиала ПАО «МОЭСК»на 2017г.</t>
  </si>
  <si>
    <t>082-0010932</t>
  </si>
  <si>
    <t>Выполнение плановых работ по восстановлению устройств релейной защиты и автоматики на подстанциях 35-220 кВ и в распределительных сетях 6-10 кВ в 2017г для нужд ЮЭС-филиала ПАО МОЭСК</t>
  </si>
  <si>
    <t>062-0009716</t>
  </si>
  <si>
    <t>ИА/Служба метрологии</t>
  </si>
  <si>
    <t>081-0008837</t>
  </si>
  <si>
    <t>Непредвиденные ремонтно-восстановительные работы (НРВР) на волоконно-оптических кабелях (ВОК).</t>
  </si>
  <si>
    <t>084-0005437</t>
  </si>
  <si>
    <t>ВЭС/Служба метрологии</t>
  </si>
  <si>
    <t>сметный расчёт</t>
  </si>
  <si>
    <t>088-0001430</t>
  </si>
  <si>
    <t>НМ/Управление метрологии и контроля качества э/э</t>
  </si>
  <si>
    <t>Справочно к лоту 629716</t>
  </si>
  <si>
    <t>35.13</t>
  </si>
  <si>
    <t>Прочие материалы по охране труда</t>
  </si>
  <si>
    <t>089-0000220</t>
  </si>
  <si>
    <t>Аренда нежилого помещения по адресу: ул.Плющиха, д.42 под подпитывающий пункт МВС - филиала ПАО "МОЭСК"</t>
  </si>
  <si>
    <t>68.20.1</t>
  </si>
  <si>
    <t>Департамент городского имущества города Москвы</t>
  </si>
  <si>
    <t>083-0009143</t>
  </si>
  <si>
    <t>083-0009145</t>
  </si>
  <si>
    <t>083-0009151</t>
  </si>
  <si>
    <t>085-0008351</t>
  </si>
  <si>
    <t>МКС/СТЭЭ</t>
  </si>
  <si>
    <t xml:space="preserve">Ремонт силовых трансформаторов I и II габарита 6-20 кВ </t>
  </si>
  <si>
    <t>Согласно техническому заданию</t>
  </si>
  <si>
    <t>2018-2020</t>
  </si>
  <si>
    <t>062-0009712</t>
  </si>
  <si>
    <t>ИА/ДКФ</t>
  </si>
  <si>
    <t>Услуги страхования (Имущество)</t>
  </si>
  <si>
    <t xml:space="preserve">65.12.2 </t>
  </si>
  <si>
    <t>65.1</t>
  </si>
  <si>
    <t>Программа страховой защиты 2017г.</t>
  </si>
  <si>
    <t xml:space="preserve">ПАО "МОЭСК" </t>
  </si>
  <si>
    <t xml:space="preserve">электронная </t>
  </si>
  <si>
    <t>65/45</t>
  </si>
  <si>
    <t>01.02.2018</t>
  </si>
  <si>
    <t>2018-2021</t>
  </si>
  <si>
    <t>062-0009690</t>
  </si>
  <si>
    <t>Услуги страхования (КАСКО)</t>
  </si>
  <si>
    <t xml:space="preserve">65.12.9 </t>
  </si>
  <si>
    <t>65.12.29.000</t>
  </si>
  <si>
    <t>Добровольное страхование автотранспортных средств (КАСКО)</t>
  </si>
  <si>
    <t>2016-2017</t>
  </si>
  <si>
    <t>062-0009696</t>
  </si>
  <si>
    <t xml:space="preserve">Услуги страхования (D&amp;O) </t>
  </si>
  <si>
    <t xml:space="preserve">Себестоимость </t>
  </si>
  <si>
    <t xml:space="preserve">Добровольное страхование гражданской ответственности директоров и должностных лиц (D&amp;O) </t>
  </si>
  <si>
    <t>062-0009694</t>
  </si>
  <si>
    <t>Услуги страхования (ОПО)</t>
  </si>
  <si>
    <t xml:space="preserve">65.12.3 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</si>
  <si>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 (ОПО)</t>
  </si>
  <si>
    <t>062-0009693</t>
  </si>
  <si>
    <t>Услуги страхования (ОСАГО)</t>
  </si>
  <si>
    <t xml:space="preserve">65.12.21    </t>
  </si>
  <si>
    <t xml:space="preserve">На основании законодательства РФ и действующего договора страхования </t>
  </si>
  <si>
    <t>Обязательное страхование гражданской ответственности владельцев транспортных средств (ОСАГО)</t>
  </si>
  <si>
    <t>062-0009711</t>
  </si>
  <si>
    <t>Услуги страхования (ДМС)</t>
  </si>
  <si>
    <t xml:space="preserve">65.12.1 </t>
  </si>
  <si>
    <t xml:space="preserve">65.12.1     </t>
  </si>
  <si>
    <t>Добровольное медицинское страхование (ДМС)</t>
  </si>
  <si>
    <t>062-0009701</t>
  </si>
  <si>
    <t>Услуги страхования (НС)</t>
  </si>
  <si>
    <t xml:space="preserve">65.12.4 </t>
  </si>
  <si>
    <t xml:space="preserve">65.12.11    </t>
  </si>
  <si>
    <t>Страхование НС</t>
  </si>
  <si>
    <t>062-0009713</t>
  </si>
  <si>
    <t>Консультационные услуги (Оценка имущества ПАО "МОЭСК" для целей страхования)</t>
  </si>
  <si>
    <t>062-0009714</t>
  </si>
  <si>
    <t>Консультационные услуги (Сюрвейер, привелечение в случае крупных и спорных убытков, для расчета стоимости поврежденного имущества)</t>
  </si>
  <si>
    <t>084-0005436</t>
  </si>
  <si>
    <t>Поверка и калибровка средств измерений (ВЭС)</t>
  </si>
  <si>
    <t>088-0001429</t>
  </si>
  <si>
    <t>НМ/УМиККЭ</t>
  </si>
  <si>
    <t>Оказание услуг по поверке и калибровке средств измерений филиала "Новая Москва" в 2017 году.</t>
  </si>
  <si>
    <t>086-0000245</t>
  </si>
  <si>
    <t>ЭУ/Служба метрологии</t>
  </si>
  <si>
    <t>Оказание услуг по поверке средств измерений в 2017 году</t>
  </si>
  <si>
    <t>Замена щитовых электроизмерительных приборов на подстанциях филиалов ПАО «МОЭСК» в 2017 г.</t>
  </si>
  <si>
    <t>Замена щитовых электроизмерительных приборов на ПС для Северных электрических сетей</t>
  </si>
  <si>
    <t xml:space="preserve">Замена щитовых электроизмерительных приборов на подстанциях ЮЭС в 2017г.
</t>
  </si>
  <si>
    <t>Замена щитовых электроизмерительных приборов на ПС ВЭС</t>
  </si>
  <si>
    <t>Замена щитовых электроизмерительных приборов на подстанциях Московских высоковольтных сетей – филиал ПАО «МОЭСК»</t>
  </si>
  <si>
    <t>Замена щитовых электроизмерительных приборов филиала "Новая Москва" в 2017 году</t>
  </si>
  <si>
    <t>ТЗ, Единичная стоимость видов работ.</t>
  </si>
  <si>
    <t>062-0009681</t>
  </si>
  <si>
    <t>ИА/департамент по связям с общественностью</t>
  </si>
  <si>
    <t>Издательско-полиграфические услуги в интересах ПАО "МОЭСК", выпуск корпоративной газеты "Вести МОЭСК", изданий для потребителей для нужд ПАО "МОЭСК"</t>
  </si>
  <si>
    <t>На основании договора предыдущего периода</t>
  </si>
  <si>
    <t>062-0009682</t>
  </si>
  <si>
    <t>Услуги по переводу информационных материалов на иностранные языки для нужд ПАО "МОЭСК"</t>
  </si>
  <si>
    <t>Расходы связанные с освещением деятельности общества  в СМИ</t>
  </si>
  <si>
    <t>062-0009685</t>
  </si>
  <si>
    <t>Услуги по информационному сопровождению деятельности ПАО "МОЭСК" в региональных и специализированных СМИ для нужд ПАО "МОЭСК"</t>
  </si>
  <si>
    <t>062-0009686</t>
  </si>
  <si>
    <t>Услуги по изготовлению информационных видеоматериалов о деятельности ПАО "МОЭСК" для нужд ПАО "МОЭСК"</t>
  </si>
  <si>
    <t>062-0009687</t>
  </si>
  <si>
    <t>Услуги по брендированию, сопровождению мероприятий выставочным оборудованием и рекламной продукцией</t>
  </si>
  <si>
    <t>062-0009688</t>
  </si>
  <si>
    <t>Информационное сопровождение деятельности ПАО "МОЭСК" в интернет-СМИ для нужд ПАО "МОЭСК"</t>
  </si>
  <si>
    <t>062-0009689</t>
  </si>
  <si>
    <t>Услуги по информационному сопровождению проекта МОЭСК- EV и инновационных разработок  ПАО "МОЭСК"</t>
  </si>
  <si>
    <t>062-0009691</t>
  </si>
  <si>
    <t>Услуги по реализации и разработке имиджевых проектов, программ и других публичных мероприятий ПАО "МОЭСК" для нужд ПАО "МОЭСК"</t>
  </si>
  <si>
    <t>062-0009692</t>
  </si>
  <si>
    <t>Услуги по организации участия  ПАО "МОЭСК" в конгрессно-выставочных  мероприятиях и конкурсах</t>
  </si>
  <si>
    <t>062-0009715</t>
  </si>
  <si>
    <t>Мониторинг СМИ и блогосферы о деятельности ПАО "МОЭСК" для нужд ПАО "МОЭСК"</t>
  </si>
  <si>
    <t>63.99.20.000</t>
  </si>
  <si>
    <t>062-0009719</t>
  </si>
  <si>
    <t>Комлпексаня круглосуточная поддержка, администрирование вебресурса, круглосуточный  контент-менеджмент корпоративного сайта</t>
  </si>
  <si>
    <t>088-0001431</t>
  </si>
  <si>
    <t>НМ/САТиСМ</t>
  </si>
  <si>
    <t>Выполнение работ по техническому обслуживанию (ТО) транспортных средств отечественного производства, находящихся на балансе "Новая Москва"- филиала ПАО "МОЭСК" в 2017 году</t>
  </si>
  <si>
    <t>Техническое Задание</t>
  </si>
  <si>
    <t>Южный</t>
  </si>
  <si>
    <t>088-0001464</t>
  </si>
  <si>
    <t>Выполнение работ по техническому (сервисному) обслуживанию ТО легкового автотранспорта импортного производства для нужд "Новая Москва"- филиала ПАО "МОЭСК" в 2017 году</t>
  </si>
  <si>
    <t>088-0001447</t>
  </si>
  <si>
    <t>Оказание услуг по техническому обслуживанию (ТО) передвижных электростанций (ПЭС), находящихся на балансе "Новая Москва"- филиала ПАО "МОЭСК" в 2017 году</t>
  </si>
  <si>
    <t>088-0001433</t>
  </si>
  <si>
    <t>Оказание услуг по транспортному обслуживанию (перевозка сотрудников "Новая Москва"-филиала ПАО "МОЭСК") в 2017году</t>
  </si>
  <si>
    <t>Техническое задание, сметный расчет</t>
  </si>
  <si>
    <t>062-0009740</t>
  </si>
  <si>
    <t>ИА/Управление информационной безопасности и специальных проектов</t>
  </si>
  <si>
    <t>Услуги по предоставлению доступа к информационному ресурсу , содержащему информацию о зарегистрированных юридических лицах и индивидуальных предпринимателях  с возможностью анализа торговых процедур, стоимости товаров, работ, услуг в сфере закупок.</t>
  </si>
  <si>
    <t xml:space="preserve">63.11   </t>
  </si>
  <si>
    <t>062-0009722</t>
  </si>
  <si>
    <t xml:space="preserve">Оказание услуг по бронированию авиа и ж/д билетов, гостиниц, оформление виз и обеспечение представительских мероприятий для ИА </t>
  </si>
  <si>
    <t>79.90.32</t>
  </si>
  <si>
    <t>93.29.19.000</t>
  </si>
  <si>
    <t>Командировочные расходы</t>
  </si>
  <si>
    <t>калькулятор услуг</t>
  </si>
  <si>
    <t>062-0009721</t>
  </si>
  <si>
    <t>Услуги по озеленению, уходу за растениями, изготовлению цветочной продукции для нужд ИА</t>
  </si>
  <si>
    <t>93.29.9</t>
  </si>
  <si>
    <t>культмассовые мероприятия</t>
  </si>
  <si>
    <t>062-0009729</t>
  </si>
  <si>
    <t>Оказание услуг по обеспечению проведения годового Общего собрания акционеров ПАО "МОЭСК"</t>
  </si>
  <si>
    <t>коммерческие предложения</t>
  </si>
  <si>
    <t>062-0009723</t>
  </si>
  <si>
    <t>Оказание услуг по организации буфетного обслуживания протокольных и иных мероприятий для нужд ИА</t>
  </si>
  <si>
    <t>56.29.1</t>
  </si>
  <si>
    <t>56.10.11.129</t>
  </si>
  <si>
    <t>прейскурант цен</t>
  </si>
  <si>
    <t>062-0009726</t>
  </si>
  <si>
    <t>Поставка питьевой воды для нужд ИА</t>
  </si>
  <si>
    <t>46.34.1</t>
  </si>
  <si>
    <t>46.39.12.000</t>
  </si>
  <si>
    <t>Прейскурант цен</t>
  </si>
  <si>
    <t>062-0009734</t>
  </si>
  <si>
    <t xml:space="preserve">Выполнение неотложных работ по ремонту административных зданий   помещений для нужд ИА  
</t>
  </si>
  <si>
    <t>43.99.9</t>
  </si>
  <si>
    <t>062-0009733</t>
  </si>
  <si>
    <t>Выполнение работ по ремонту помещений Учебного центра  ОАО "МОЭСК" по адресу: 2-ой Павелецкий пр.д.3</t>
  </si>
  <si>
    <t>062-0009728</t>
  </si>
  <si>
    <t>Подписка на газеты и журналы для нужд ИА</t>
  </si>
  <si>
    <t>46.49.32</t>
  </si>
  <si>
    <t>062-0009730</t>
  </si>
  <si>
    <t>Оказание услуг по разработке, изготовлению и оформлению в электроэнергетической тематике канцелярских товаров для нужд ПАО "МОЭСК"</t>
  </si>
  <si>
    <t>13/99.9</t>
  </si>
  <si>
    <t>062-0009735</t>
  </si>
  <si>
    <t>Текущий ремонт  газового пожаротушения в здании по адресу: Москва, 2-й Павелецкий пр., д.3, стр.5</t>
  </si>
  <si>
    <t>088-0001634</t>
  </si>
  <si>
    <t>Новая Москва/сектор промышленной безопасности</t>
  </si>
  <si>
    <t>Обслуживание им восстановление работоспособности систем пожарной сигнализации на ПС</t>
  </si>
  <si>
    <t>городской округ Троицк</t>
  </si>
  <si>
    <t>СЭС/СПБ</t>
  </si>
  <si>
    <t>В соответствии с планируемым объемом выполнения услуг и  стоимостью услуг в 2016 году</t>
  </si>
  <si>
    <t>Обработка огнезащитным составом деревянных конструкций на объектах СЭС в 2017 году для нужд СЭС - филиал ПАО "МОЭСК"</t>
  </si>
  <si>
    <t>Обработку выполнить огнезащитным составом ОГРАКС ПД-2</t>
  </si>
  <si>
    <t>Техническое обслуживание подъемных сооружений регистрируемые в Ростехнадзоре для Северных электрических сетей в 2017 году</t>
  </si>
  <si>
    <t>В соответствии с План-Графиком выполнения ТО и стоимостью услуг в 2016 году</t>
  </si>
  <si>
    <t xml:space="preserve">Сезонное техническое  обслуживание автокранов, автоподъемников, автомобильных кранов-манипуляторов (подъемных сооружений) в 2017 году для нужд СЭС - филиал ПАО "МОЭСК"   </t>
  </si>
  <si>
    <t>ИА/Управление материально-хозяйственного обеспечения</t>
  </si>
  <si>
    <t>ИА/управление эксплуатации и обслуживания зданий</t>
  </si>
  <si>
    <t>раходы на проведение собраний акционеров</t>
  </si>
  <si>
    <t>прочие материалы по охране труда</t>
  </si>
  <si>
    <t>списание материалов из прибыли</t>
  </si>
  <si>
    <t>43.29.11.140</t>
  </si>
  <si>
    <t>33.11.11.000</t>
  </si>
  <si>
    <t>33.17.1</t>
  </si>
  <si>
    <t>082-0011050</t>
  </si>
  <si>
    <t>ЮЭС/ОПБ</t>
  </si>
  <si>
    <t>Сметная калькуляци</t>
  </si>
  <si>
    <t>082-0011051</t>
  </si>
  <si>
    <t>Техническое обслуживание подъёмных сооружений</t>
  </si>
  <si>
    <t xml:space="preserve">52.2    </t>
  </si>
  <si>
    <t>45.20</t>
  </si>
  <si>
    <t>062-0009724</t>
  </si>
  <si>
    <t>Подготовка и проведение дня энергетика, аренда помещения, концертного зала для работников ОАО "МОЭСК".</t>
  </si>
  <si>
    <t>31.12.201</t>
  </si>
  <si>
    <t>062-0009725</t>
  </si>
  <si>
    <t>Услуги по обслуживанию зданий помещений, оборудования, инженерных систем и прилегающих территорий</t>
  </si>
  <si>
    <t>81.29.9</t>
  </si>
  <si>
    <t>калькулятор клининговых услуг</t>
  </si>
  <si>
    <t>089-0000214</t>
  </si>
  <si>
    <t>Выполнение работ по капитальному ремонту охранно-пожарной сигнализации и оповещения о пожаре (ОПС) в коллекторах для нужд МВС в 2017 г.</t>
  </si>
  <si>
    <t>43.29.19</t>
  </si>
  <si>
    <t>СЭС/СДТУ</t>
  </si>
  <si>
    <t>Выполнение плановых, неотложных и АВР по ремонту электротехнического оборудования ПС для нужд Северных электрических сетей</t>
  </si>
  <si>
    <t>062-0009749</t>
  </si>
  <si>
    <t>ИА/СДТУ</t>
  </si>
  <si>
    <t>Предоставление телекоммуникационных услуг. Предоставление стойко-места на ММТ-10: Сущевский Вал, д. 26 (ИА)</t>
  </si>
  <si>
    <t>п.5.11.4.1</t>
  </si>
  <si>
    <t>ПАО "Ростелеком"-ММТ-10</t>
  </si>
  <si>
    <t>062-0009750</t>
  </si>
  <si>
    <t>Предоставление комплекса услуг по обеспечению условий функционирования технических средств электросвязи (оборудования) ПАО "МОЭСК"</t>
  </si>
  <si>
    <t>ОАО "ММТС-9"</t>
  </si>
  <si>
    <t>Размещение стойки 600х8000х2000 (ул.Бутлерова, 7)</t>
  </si>
  <si>
    <t>062-0009751</t>
  </si>
  <si>
    <t>ИА/
СДТУ</t>
  </si>
  <si>
    <t>Предоставление мест для размещения телекоммуникационного оборудования</t>
  </si>
  <si>
    <t>53.20.11</t>
  </si>
  <si>
    <t>п.5.11.4.3</t>
  </si>
  <si>
    <t>Москва,
Московская обл.</t>
  </si>
  <si>
    <t>062-0009752</t>
  </si>
  <si>
    <t>Резервирование места в ЛКС МГТС для размещения кабелей связи</t>
  </si>
  <si>
    <t>ПАО "МГТС" Замоскворецкий ТУ</t>
  </si>
  <si>
    <t>062-0009753</t>
  </si>
  <si>
    <t>Предоставление в аренду оптических волокон в кабеле (для КСПД)</t>
  </si>
  <si>
    <t xml:space="preserve">п.5.11.4.3 </t>
  </si>
  <si>
    <t>ОАО "Энергокомплекс"</t>
  </si>
  <si>
    <t>В соответствии с коммерческим предложением</t>
  </si>
  <si>
    <t>062-0009754</t>
  </si>
  <si>
    <t>Предоставление интеллектуального номера для центра обработки вызовов</t>
  </si>
  <si>
    <t xml:space="preserve">п.5.11.4.15 </t>
  </si>
  <si>
    <t>ПАО "ВымпелКом"</t>
  </si>
  <si>
    <t>062-0009755</t>
  </si>
  <si>
    <t>Подключение телефонных номеров (2-х многоканальных и  50 - ти абонентских) по восьми цифровым потокам Е1 на АТС AVAYA" для ОАО "Московская объединенная электросетевая компания"</t>
  </si>
  <si>
    <t>Подключение телефонных номеров* (2-х многоканальных и  50 - ти абонентских) по восьми цифровым потокам Е1 на АТС AVAYA" для ОАО "Московская объединенная электросетевая компания"</t>
  </si>
  <si>
    <t>062-0009756</t>
  </si>
  <si>
    <t>Предоставление услуг сотовой связи (ИА, ЮЭС, СЭС, ВЭС, ЗЭС, МКС, МВС, ЭУ, НМ)</t>
  </si>
  <si>
    <t>61.10.5</t>
  </si>
  <si>
    <t>ПАО "Мобильные ТелеСистемы"</t>
  </si>
  <si>
    <t>062-0009757</t>
  </si>
  <si>
    <t>Предоставление услуг сотовой связи (ИА, ЮЭС, СЭС, ВЭС, ЗЭС, МКС, МКС, ЭУ)</t>
  </si>
  <si>
    <t>062-0009758</t>
  </si>
  <si>
    <t xml:space="preserve">Предоставление услуг сотовой связи </t>
  </si>
  <si>
    <t>ПАО "МегаФон"</t>
  </si>
  <si>
    <t>062-0009759</t>
  </si>
  <si>
    <t>Техническое обслуживание , мониторинг и управление  оборудованием корпоративной сети передачи данных  ПАО "МОЭСК"</t>
  </si>
  <si>
    <t>Об оказании услуг по техническому обслуживанию, мониторингу и управлению  оборудованием корпоративной сети передачи данных  ПАО "МОЭСК"</t>
  </si>
  <si>
    <t>062-0009760</t>
  </si>
  <si>
    <t>Техническое обслуживание, мониторинг и управление оборудованием систем селекторной и видеоконференцсвязи ПАО "МОЭСК" для нужд ПАО "МОЭСК"</t>
  </si>
  <si>
    <t>062-0009761</t>
  </si>
  <si>
    <t>Техническое обслуживание оборудования цифровых систем коммутации УПАТС AVAYA, установленных на объектах ОАО "МОЭСК" (ИА, ЮЭС, СЭС, ВЭС, ЗЭС, МКС)</t>
  </si>
  <si>
    <t>062-0009762</t>
  </si>
  <si>
    <t>Техническое обслуживание оборудования УКВ диспетчерской радиосвязи , установленного на объектах предприятий электрических сетей ОАО "МОЭСК" (ЦЭС, ЮЭС, СЭС, ВЭС, ЗЭС)</t>
  </si>
  <si>
    <t>062-0009763</t>
  </si>
  <si>
    <t xml:space="preserve">Техническое обслуживание оборудования цифровых систем передачи информации FOX-515 SDH
</t>
  </si>
  <si>
    <t>Об оказании услуг по техническому обслуживанию оборудования цифровых систем передачи информации FOX-515</t>
  </si>
  <si>
    <t>062-0009764</t>
  </si>
  <si>
    <t>Техническое обслуживание оборудования Диспетчерских коммутаторов и АТС Coral, цифровых систем передачи (RAD, PCMX, Ротек, MП-n), установленного на объектах ОАО "МОЭСК" (ИА, ЮЭС, СЭС, ВЭС, ЗЭС, МКС)</t>
  </si>
  <si>
    <t>062-0009765</t>
  </si>
  <si>
    <t>Техническое обслуживание оборудования корпоративной системы регистрации диспетчерских переговоров "ЭХО-плюс", установленного на объектах  ПАО "МОЭСК"</t>
  </si>
  <si>
    <t>Об оказании услуг по техническому обслуживанию оборудования корпоративной системы регистрации диспетчерских переговоров "ЭХО-плюс" установленного на объектах  ОАО "МОЭСК"</t>
  </si>
  <si>
    <t>062-0009766</t>
  </si>
  <si>
    <t>Техническое обслуживание оборудования и системы тактовой сетевой синхронизации (ТСС) ПАО "МОЭСК"  для нужд ПАО "МОЭСК"</t>
  </si>
  <si>
    <t>Техническое обслуживание оборудования и системы тактовой сетевой синхронизации (ТСС) ПАО "МОЭСК"  для нужд  ПАО "МОЭСК"</t>
  </si>
  <si>
    <t>062-0009767</t>
  </si>
  <si>
    <t>Техническое обслуживание оборудования бесперебойного питания узлов связи ПАО "МОЭСК"</t>
  </si>
  <si>
    <t>На основании договоров предыдущего периода</t>
  </si>
  <si>
    <t>084-0005373</t>
  </si>
  <si>
    <t>084-0005375</t>
  </si>
  <si>
    <t xml:space="preserve">Техническое обслуживание 
комплексов телемеханики типа «РТС» на 19-ти подстанциях и системы ретрансляции телеинформации с ДП Коломенского зонального участка ВЭС – филиала ПАО «МОЭСК» на ДП филиала ОАО «СО ЕЭС» Московское РДУ в 2017 году
</t>
  </si>
  <si>
    <t>61.9, 35.13, 33.20</t>
  </si>
  <si>
    <t>Техническое обслуживание 
комплексов телемеханики типа «РТС» на 19-ти подстанциях и системы ретрансляции телеинформации с ДП Коломенского зонального участка ВЭС – филиала ПАО «МОЭСК» на ДП филиала ОАО «СО ЕЭС» Московское РДУ в 2017 году</t>
  </si>
  <si>
    <t>Согласно с ТЗ</t>
  </si>
  <si>
    <t>ЗЭС/УНиЗ</t>
  </si>
  <si>
    <t>Нежилые помещения общей площадью 72,3 кв. м. в здании многофункционального центра предоставления государственных и муниципальных услуг по адресу: МО, г. Наро-Фоминск, ул. Полубоярова, стр. 8.</t>
  </si>
  <si>
    <t>искл (Л)</t>
  </si>
  <si>
    <t>Проект договора</t>
  </si>
  <si>
    <t>ООО «Бригантина»</t>
  </si>
  <si>
    <t>Аренда нежилых помещений с целью размещения электросетевого оборудования и персонала диспетчерского пункта щита управления филиала ПАО «МОЭСК» - Западные электрические сети, расположенных по адресу: г. Москва, ул. Рябиновая, вл. 45А.</t>
  </si>
  <si>
    <t>Филиал ПАО"ФСК ЕЭС"Московское ПМЭС</t>
  </si>
  <si>
    <t xml:space="preserve">Нежиллые помещения общей площадью 1002 кв.м., расположенные  в здании щита управления подстанции ПС 500кВ №214 "Очаково" по адресу: г. Москва, ул. Рябиновая, вл. 45А  </t>
  </si>
  <si>
    <t>п.5.11.1.12</t>
  </si>
  <si>
    <t>Спецпитание</t>
  </si>
  <si>
    <t>062-0009772</t>
  </si>
  <si>
    <t>ИА/ДТО</t>
  </si>
  <si>
    <t>49.39.39.000</t>
  </si>
  <si>
    <t>Перевозка сотрудников ИА ПАО "МОЭСК"</t>
  </si>
  <si>
    <t>062-0009773</t>
  </si>
  <si>
    <t>062-0009771</t>
  </si>
  <si>
    <t>Техническое обслуживание и сопровождение "Системы мониторинга транспортных средств ПАО "МОЭСК" в 2017 г.</t>
  </si>
  <si>
    <t>62.09.</t>
  </si>
  <si>
    <t>49.39.39</t>
  </si>
  <si>
    <t>см.в.справочных</t>
  </si>
  <si>
    <t>062-0009620</t>
  </si>
  <si>
    <t>062-0009619</t>
  </si>
  <si>
    <t>062-0009621</t>
  </si>
  <si>
    <t>085-0008253</t>
  </si>
  <si>
    <t>062-0009615</t>
  </si>
  <si>
    <t>Аттестация руководителей Общества в Ростехнадзоре</t>
  </si>
  <si>
    <t>Обучение и аттестация персонала аварийно-спасательных формирований (АСФ)</t>
  </si>
  <si>
    <t>Электроэнергия на хозяйственно-бытовые нужды (Подольская зона)</t>
  </si>
  <si>
    <t>Электроэнергия на хозяйственно-бытовые нужды (Раменский РЭС, Ленинский РЭС)</t>
  </si>
  <si>
    <t>Электроэнергия на хозяйственно-бытовые нужды (Каширская зона)</t>
  </si>
  <si>
    <t>Предоставление услуг спутниковой связи</t>
  </si>
  <si>
    <t>Аренда кабельных сооружений : "ТК №36" Горьковское шоссе (аренда места в телефонной канализации)</t>
  </si>
  <si>
    <t>Аренда нежилого помещения МО, Щелковский р-н, п.Литвиново, д.5/1</t>
  </si>
  <si>
    <t>Аренда нежилого помещения МО, г.Железнодорожный, ул.Гидрогородок, д.4</t>
  </si>
  <si>
    <t>Аренда нежилого помещения МО, г.Егорьевск, ул.Парижской Коммуны, д.1"Б"</t>
  </si>
  <si>
    <t>Аренда нежилого помещения  М.О., г. Зарайск, ул. Советская, д. 33А</t>
  </si>
  <si>
    <t>Аренда нежилого помещения МО, г.Луховицы, ул.Тимирязева, д.13</t>
  </si>
  <si>
    <t>Аренда нежилого помещения МО, г.Коломна, ул.Октябрьской революции, д.406</t>
  </si>
  <si>
    <t>Аренда нежилого помещения МО, г.Воскресенск, ул.2-ая Куйбышева, д.2</t>
  </si>
  <si>
    <t>Аренда нежилого помещения МО, г.Озеры, улица Ленина, д.53б</t>
  </si>
  <si>
    <t>Аренда нежилого помещения МО, г.Озеры, улица Ленина, д.65</t>
  </si>
  <si>
    <t>Аренда нежилого помещения М.О., пос. Шаховская, д. Судислово, д.85</t>
  </si>
  <si>
    <t>Аренда нежилого помещения М.О., г. Наро-Фоминск, ул. Луговая, д. 5а</t>
  </si>
  <si>
    <t>Аренда нежилого помещения М.О., г. Одинцово, ул. Сосновая, д. 34</t>
  </si>
  <si>
    <t>Аренда нежилого помещения М.О., г. Истра, пл. Революции, д. 6</t>
  </si>
  <si>
    <t>Аренда нежилого помещения  г. Москва, 1-й Митинский пер., д.25</t>
  </si>
  <si>
    <t>Аренда нежилого помещения Москва, ул. Красностуденческий проезд, д.7</t>
  </si>
  <si>
    <t>Аренда нежилого помещения г. Москва, ул. Барклая, д.13, стр.2</t>
  </si>
  <si>
    <t>Аренда нежилого помещения г. Москва, ул. Винокурова, д.10,к.1</t>
  </si>
  <si>
    <t>Аренда нежилого помещения  г. Москва, Михайловский проезд, д.3, стр.66</t>
  </si>
  <si>
    <t>Аренда нежилого помещения Московская обл., г.Бронницы, ул.Красная, д.81</t>
  </si>
  <si>
    <t>Аренда нежилого помещения МО, г. Серебряные Пруды, ул. Набережная, д.91</t>
  </si>
  <si>
    <t>Аренда нежилого помещения Московская обл., г.Люберцы, ул.Красная, д.1</t>
  </si>
  <si>
    <t>Аренда нежилого помещения г.Троицк, ул.Лесная, д.4б</t>
  </si>
  <si>
    <t>Аренда нежилого помещения М.о., г.Солнечногрск, ул. Зеленая, дом 19</t>
  </si>
  <si>
    <t>Аренда нежилого помещения М.о., Сергиево-Посадский район, пос. Богородское, 20</t>
  </si>
  <si>
    <t>Аренда нежилого помещения М.о., Сергиево-Посадский район, г.Хотьково, ул. 1-ая Овражная, д.17</t>
  </si>
  <si>
    <t>Аренда нежилого помещения М.о., г. Клин, ул. Транспортная, д.6</t>
  </si>
  <si>
    <t>Аренда нежилого помещения г.Москва, Зеленоград, ул. Заводская, д.1, стр.1</t>
  </si>
  <si>
    <t>Аренда нежилого помещения М.о., г.Талдом, ул. Собцова, д6/1А</t>
  </si>
  <si>
    <t>Аренда нежилого помещения г.Троицк, Лесная, 4Б</t>
  </si>
  <si>
    <t>Аренда нежилого помещения г. Москва,  Варшавское  шоссе, д.60</t>
  </si>
  <si>
    <t>Аренда помещения по адресу: 142115, МО,г. Подольск, ул. Машиностроителей, д.44</t>
  </si>
  <si>
    <t>Электроэнергия на хозяйственно-бытовые нужды (Наро-Фоминск)</t>
  </si>
  <si>
    <t>Электроэнергия на хозяйственно-бытовые нужды (Западное ТО)</t>
  </si>
  <si>
    <t>Предоставление каналов диспетчерской телефонной связи и телемеханики от объектов филиала ПАО «МОЭСК» - Западные ЭС</t>
  </si>
  <si>
    <t>Предоставление каналов связи Е1 от объектов филиала ПАО «МОЭСК» - Западные ЭС</t>
  </si>
  <si>
    <t>Предоставление каналов корпоративной сети передачи данных филиала  ПАО «МОЭСК» - Западные ЭС</t>
  </si>
  <si>
    <t>Выполнение работ по техническому обслуживанию тракторов JCB, находящихся на балансе Западных ЭС - филиала ПАО "МОЭСК" в 2017г.</t>
  </si>
  <si>
    <t>Работы по огнезащитному покрытию кабелей, проложенных в коллекторах и эксплуатируемых Обществом</t>
  </si>
  <si>
    <t>Техническое обслуживание пассажирских и грузовых лифтов МКС-филиала ПАО "МОЭСК"</t>
  </si>
  <si>
    <t>Мониторинг и управление оборудованием широкополосной сети передачи данных: МКС</t>
  </si>
  <si>
    <t>Оказание услуг по разработке, согласованию и ведению природоохранной разрешительной документации</t>
  </si>
  <si>
    <t>Услуги по эксплуатации коллекторов Московского Кремля ГБУ Гормост (для кабелей,находящихся на балансе Общества)</t>
  </si>
  <si>
    <t>Услуги по техническому обслуживанию КЛ, временно проложенных в Московском метрополитене</t>
  </si>
  <si>
    <t>Выполнение работ по комплексному обследованию силовых трансформаторов в 2017 году для нужд МВС</t>
  </si>
  <si>
    <t>Услуги по эксплуатации ЛКС для размещения кабелей связи.</t>
  </si>
  <si>
    <t>На выполнение работ по ремонту транспортных средств и спец техники для нужд филиала ПАО «МОЭСК» «Новая Москва» в 2017г.</t>
  </si>
  <si>
    <t>Обслуживание и восстановление работоспособности систем пожарной сигнализации на ПС</t>
  </si>
  <si>
    <t>Техническое обслуживание комплексной системы обеспечения безопасности  ИА Вавилова 7-9</t>
  </si>
  <si>
    <t>Экспертиза промбезопасности ПС, о возможности продления срока службы (периода безопасной эксплуатации) для Западных электрических сетей в 2017-2019гг</t>
  </si>
  <si>
    <t>Транспортное обслуживание (перевозка сотрудников ИА ПАО "МОЭСК") в 2017 году</t>
  </si>
  <si>
    <t>Транспортное обслуживание (перевозка сотрудников ИА ПАО "МОЭСК" автобусами) в 2017 году</t>
  </si>
  <si>
    <t>062-0009776</t>
  </si>
  <si>
    <t>ИА/Управление социальных программ</t>
  </si>
  <si>
    <t>Оказание услуг по организации физукультурно-оздоровительных и спортивно-массовых мероприятий в
ПАО «МОЭСК на 2018 год.</t>
  </si>
  <si>
    <t>Культмассовые мероприятия и расходы филиалов на содержание социальной сферы</t>
  </si>
  <si>
    <t>На основании среднерыночной стоимости услуг</t>
  </si>
  <si>
    <t>Оказание услуг в соответствии с требованиями технического задания</t>
  </si>
  <si>
    <t xml:space="preserve">г. Москва </t>
  </si>
  <si>
    <t>главный специалист Ермаков А.М. 8 ( 495 ) 662-40-70 (13-28)</t>
  </si>
  <si>
    <t>062-0009775</t>
  </si>
  <si>
    <t>Организация культурно-массовых мероприятий в ПАО "МОЭСК" в 2018 году</t>
  </si>
  <si>
    <t>Оказание услуг по организации культурно-массовых мероприятий в ПАО "МОЭСК" в 2018 году</t>
  </si>
  <si>
    <t>штука (ШТ)</t>
  </si>
  <si>
    <t>ведущий эксперт управления социальных программ Есин Д.В. 8 ( 495 ) 662-40-70 (13-25)</t>
  </si>
  <si>
    <t>084-0005611</t>
  </si>
  <si>
    <t>ВЭС/САХО</t>
  </si>
  <si>
    <t>Уборка административных зданий и прилегающих территорий для нужд филиала ПАО "МОЭСК" Восточные электрические сети в 2017-2018гг.</t>
  </si>
  <si>
    <t xml:space="preserve">81.22   </t>
  </si>
  <si>
    <t>В соответствии с ТЗ и сметным расчетом</t>
  </si>
  <si>
    <t>46.6</t>
  </si>
  <si>
    <t>084-0005606</t>
  </si>
  <si>
    <t>Уборка производственных  зданий и прилегающих территорий для нужд филиала ПАО "МОЭСК" Восточные электрические сети в 2017-2018гг.</t>
  </si>
  <si>
    <t>Способ закупки</t>
  </si>
  <si>
    <t>ОА</t>
  </si>
  <si>
    <t>ОЗП</t>
  </si>
  <si>
    <t>ЕП</t>
  </si>
  <si>
    <t>082-0011072</t>
  </si>
  <si>
    <t>ЮЭС/ОНИЗ</t>
  </si>
  <si>
    <t>«Аренда нежилых помещений, площадью 66,62 кв.м., расположенных по адресу: Московская область, Люберецкий район, г.п. Октябрьский, мкр.Западный, строение 3/1.</t>
  </si>
  <si>
    <t>Октябрьская электросеть</t>
  </si>
  <si>
    <t>Квадратный метр</t>
  </si>
  <si>
    <t>Поселок Октябрьский</t>
  </si>
  <si>
    <t>082-0011073</t>
  </si>
  <si>
    <t>Аренда:
- земельный участок, категория земель: земли населенных пунктов, общей площадью 2297,4 кв.м.,
- корпус гаража, площадью 115,7 кв.м.,
- автостоянка для служебного транспорта, площадью 164,7 кв.м.,
- здание: контора и мастерские, площадью 838,2 кв.м.,
 - административно-бытовое здание, площадью 654,36 кв.м.,
- здание: гаражный комплекс, площадью 587 кв.м.,
- автостоянка, площадью 396 кв.м.,
- открытая эстакада, площадью 93,7 кв.м.,
расположенного по адресу: Московская область, г.Жуковский</t>
  </si>
  <si>
    <t>Жуковская - Электросеть</t>
  </si>
  <si>
    <t>Город Жуковский</t>
  </si>
  <si>
    <t>083-0009162</t>
  </si>
  <si>
    <t>083-0009163</t>
  </si>
  <si>
    <t xml:space="preserve">Организация и проведение соревнований профессионального мастерства персонала ПАО "МОЭСК"                                                                                                        </t>
  </si>
  <si>
    <t>Предоставление в аренду волоконно-оптического кабеля</t>
  </si>
  <si>
    <t>Предоставление в аренду места в телефонной канализации</t>
  </si>
  <si>
    <t>Аренда помещения по адресу: МО, г.Павловский-Посад, пер.1-ый Карповский, д.3, нп, распол/ на 2 этаже нз, комнаты 5,6,18.</t>
  </si>
  <si>
    <t xml:space="preserve">Аренда помещения по адресу:МО, г.Железнодорожный, ул.Гидрогородок, д.4, подъезд 1, на 1 этаже, комнаты №3,5,6,7,8 под офис и помещение №4 коридор </t>
  </si>
  <si>
    <t>Аренда помещения по адресу:МО, Орехово-Зуевский район, г.Куровское, ул. Советская, дом 1а</t>
  </si>
  <si>
    <t>Аренда помещения по адресу:МО, г.Егорьевск, ул.Парижской Коммуны, д.1"Б" на 1 этаже 3-х этажного адм/ корпуса ( офис №115 ,  офис №110 )</t>
  </si>
  <si>
    <t>Аренда помещения по адресу: МО, г.Зарайск, ул.Советская, д.33-А</t>
  </si>
  <si>
    <t xml:space="preserve">Аренда помещения по адресу:МО, г.Луховицы, ул.Тимирязева, д.13, этаж 1 и 2, комнаты №3,4,35,36 </t>
  </si>
  <si>
    <t>Аренда помещения по адресу:МО, г.Воскресенск, ул.2-ая Куйбышева, д.2, нежилое помещение, этаж 3, комнаты №21,22,23,24,25.</t>
  </si>
  <si>
    <t xml:space="preserve">Аренда помещения по адресу: МО, г.Озеры, улица Ленина, д.53, на 2 этаже, №5, №6, №23 </t>
  </si>
  <si>
    <t xml:space="preserve">Аренда помещения по адресу: МО, г.Озеры, улица Ленина, д.65, помещения №11, №12, №13 </t>
  </si>
  <si>
    <t>Аренда помещения по адресу: Московская область, пос. Шаховская, дер. Судислово, д. 85</t>
  </si>
  <si>
    <t>Аренда помещения по адресу:МО, г. Наро-Фоминск, ул. Луговая, д.5а</t>
  </si>
  <si>
    <t>Аренда помещения по адресу: М.О., г. Одинцово, ул. Сосновая, д. 34</t>
  </si>
  <si>
    <t>Аренда помещения по адресу:МО, г. Истра, пл. Революции, д. 6</t>
  </si>
  <si>
    <t>Аренда помещения по адресу: г. Москва, 1-й Митинский пер., д.25</t>
  </si>
  <si>
    <t>Аренда помещения по адресу: Москва, ул. Красностуденческий проезд, д.7</t>
  </si>
  <si>
    <t>Аренда помещения по адресу:г. Москва, ул. Барклая, д.13, стр.2</t>
  </si>
  <si>
    <t>Аренда помещения по адресу: г. Москва, ул. Винокурова, д.10,к.1</t>
  </si>
  <si>
    <t>Аренда помещения по адресу: г. Москва, Михайловский проезд, д.3, стр.66</t>
  </si>
  <si>
    <t>Аренда помещения по адресу: Московская обл., г.Бронницы, ул.Красная, д.81</t>
  </si>
  <si>
    <t>Аренда помещения по адресу: Московская обл., Серебрянные Пруды, ул. Набережная, д.91</t>
  </si>
  <si>
    <t>Аренда помещения по адресу:Московская обл., г.Люберцы, ул.Красная, д.1</t>
  </si>
  <si>
    <t>Аренда помещения по адресу: г.Троицк, ул.Лесная, д.4б</t>
  </si>
  <si>
    <t>Аренда помещения по адресу: М.о., г.Солнечногрск, ул. Зеленая, дом 19</t>
  </si>
  <si>
    <t>Аренда помещения по адресу:М.о., Сергиево-Посадский район, пос. Богородское, 20</t>
  </si>
  <si>
    <t>Аренда помещения по адресу:М.о., Сергиево-Посадский район, г.Хотьково, ул. 1-ая Овражная, д.17</t>
  </si>
  <si>
    <t>Аренда помещения по адресу: М.о., г. Клин, ул. Транспортная, д.6</t>
  </si>
  <si>
    <t>Аренда помещения по адресу: г.Москва, Зеленоград, ул. Заводская, д.1, стр.1</t>
  </si>
  <si>
    <t>Организация выполнения работ по проведению инструментальных проверок измерительных комплексов учета электроэнергии у потребителей на территории г Москва</t>
  </si>
  <si>
    <t>Электроэнергия на хозяйственно-бытовые нужды в помещения:
Административно-производственное здание, МО, г. Можайск, ул. Мира,107;
- Электросетевой комплекс ПС № 724 «Збышки», МО, Можайский район, д. Авдотьино;
- д. Ченцово, МО, Можайский район, д. Ченцово;
- Административное здание, МО, г. Можайск, пл. Комсомольская, д. 11;
- Административно-бытовой корпус, МО, Можайский район, п. Уваровка, ул. Смоленская;
- ПС № 428 «Глядковская», МО, Можайский район, д. Глядково;
- ПС № 76 «Цезарево», МО, Можайский район, д. Цезарево.
- Рузские РРС, МО, г. Руза, ул. Красная, д.56;
- Административное здание, МО, Рузский район, п. Тучково, пр. Технологический, д. 25;
- ПС № 618 « Никольское», МО, Рузский район, с. Никольское;
- АБК с гаражом, МО, Рузский район, п. Дорохово, ул. Пионерская, д.14;
- Верейский РРС, МО, Наро-Фоминский район, г. Верея, ул. Боровская, д.25;
- Гостиница, МО, г. Можайск, ул. Мира, д.110;
- ПС № 704 «Макарово», МО, г. Можайск, ПС № 704 «Макарово»;
- Здание-склад маслохозяйства, МО, Можайский район, д. Отяково;
- ПС № 556 «Кукарино», МО, Можайский район, п. МИЗ.</t>
  </si>
  <si>
    <t xml:space="preserve">Электроэнергия на хозяйственно-бытовые нужды (Можайское ТО)
</t>
  </si>
  <si>
    <t>Электроэнергия на хозяйственно-бытовые нужды в помещения:
База ОРЭС, Одинцовский район;
- База ИРЭС, Истринский район;
- Административное задние Фили, г. Москва, ул. 1812 года;
- ПС № 214 «Очаково», административное здание.</t>
  </si>
  <si>
    <t xml:space="preserve">Электроэнергия на хозяйственно-бытовые нужды (Волоколамск)
</t>
  </si>
  <si>
    <t>089-0000227</t>
  </si>
  <si>
    <t>Техническое обслуживание охранной сигнализации, пожарной сигнализации, систем оповещения и управления эвакуацией, систем порошкового пожаротушения</t>
  </si>
  <si>
    <t>062-0009782</t>
  </si>
  <si>
    <t>ИА/Управление консолидированной отчетности по МСФО</t>
  </si>
  <si>
    <t>Оказание консультационных услуг по подготовке консолидированной финансовой отчетности, подготовленной по международным стандартам финансовой отчетности за год, заканчивающийся 31 декабря 2018 года; за три месяца, заканчивающихся 31 марта 2018 года; за шесть месяцев, заканчивающихся 30 июня 2018 года; за девять месяцев, заканчивающихся 30 сентября 2018 года</t>
  </si>
  <si>
    <t>69.20.2</t>
  </si>
  <si>
    <t>69.20.23.</t>
  </si>
  <si>
    <t>Стоимость аналогичных услуг за предыдущий год</t>
  </si>
  <si>
    <t>Оказание консультационных услуг, связанных с подготовкой консолидированной финансовой отчетности Группы компаний ПАО «МОЭСК» в соответствии с международными стандартами финансовой отчетности.</t>
  </si>
  <si>
    <t>Качество предоставляемых услуг</t>
  </si>
  <si>
    <t>Единица</t>
  </si>
  <si>
    <t xml:space="preserve">Город Москва столица       Российской Федерации город   федерального значения        </t>
  </si>
  <si>
    <t>2018-2019</t>
  </si>
  <si>
    <t xml:space="preserve">Аванс 0%. Исходя из практики предыдущих закупок за последние 4 года, кроме 2013, организатором закупки были Россети. Закупка проводилась в целом по ПАО "Россети". </t>
  </si>
  <si>
    <t>062-0009778</t>
  </si>
  <si>
    <t>ИА/ДКФ(ФРЦ)</t>
  </si>
  <si>
    <t xml:space="preserve">Выбор кредитной организации для оказания услуг по открытию возобновляемой кредитной линии с лимитом 5 млрд. руб. для нужд ПАО «МОЭСК». </t>
  </si>
  <si>
    <t xml:space="preserve">64.19 </t>
  </si>
  <si>
    <t>64.19.2</t>
  </si>
  <si>
    <t>Проценты к уплате</t>
  </si>
  <si>
    <t>мониторинг рынка</t>
  </si>
  <si>
    <t>Аукцион</t>
  </si>
  <si>
    <t>Возобновляемая кредитная линия с лимитом 5 млрд. руб.</t>
  </si>
  <si>
    <t>тыс. руб.</t>
  </si>
  <si>
    <t>2017-2024</t>
  </si>
  <si>
    <t>Предполагаемая стоимость обслуживания =5 000 000*12%*7 = 4 200 000 тыс. руб., в год  600 000 тыс. руб. Расчетная процентная ставка 12%. Планируемый срок 7 лет</t>
  </si>
  <si>
    <t>062-0009779</t>
  </si>
  <si>
    <t>062-0009780</t>
  </si>
  <si>
    <t>062-0009781</t>
  </si>
  <si>
    <t>062-0009783</t>
  </si>
  <si>
    <t>Заключение договора об оказании услуг по организации выпуска облигационного займа в сумме 80 млрд.руб. сроком 10 лет.</t>
  </si>
  <si>
    <t>Договор об оказании услуг по организации выпуска облигационного займа в сумме 80 млрд.руб. сроком 10 лет.</t>
  </si>
  <si>
    <t>2017-2032</t>
  </si>
  <si>
    <t>062-0009784</t>
  </si>
  <si>
    <t>Услуги по присвоению рейтинга</t>
  </si>
  <si>
    <t>Заключение договора об осуществлении рейтинговых действий</t>
  </si>
  <si>
    <t>тарифы рейтингового агентства</t>
  </si>
  <si>
    <t>5 250 ,00</t>
  </si>
  <si>
    <t>5 250,00</t>
  </si>
  <si>
    <t>ТО грузоподъемной техники (автокраны, краны-манипуляторы,автогидроподъемники)</t>
  </si>
  <si>
    <t>Комплексное обследование строительных конструкций ТП, РП и составление технических паспортов на строительную часть трасформаторных подстанций (ТП, РП)</t>
  </si>
  <si>
    <t>Покупка тепловой энергии для собственных хозяйственных нужд районов, служб МКС - филиала ПАО "МОЭСК":   1 РЭР (Каз.), 1 РЭР (Мар.),   2 РЭР,  3 РЭР,  4 РЭР,  5 РЭР,  7 РЭР,  8 РЭР,  11 РЭР,  12 РЭР,  13 РЭР,  14 РЭР,   15 РЭР,  16 РЭР,  17 РЭР,  19 РЭР,  20 РЭР,  21 РЭР,  23 РЭР,  АВС-1,  1 а/к,  2 а/к,  3 а/к, 4 а/к, СЭТМ, Сад.13, Сад.36, СУС, УРСЭО, ул.Вавилова, вл.7-9.</t>
  </si>
  <si>
    <t>Услуги по эксплуатации коллектора Глубокий Дренаж ГБУ Гормост (для кабелей,находящихся на балансе Общества)</t>
  </si>
  <si>
    <t>Услуги по эксплуатации конструкций мостовых сооружений ГБУ Гормост (для кабелей,находящихся на балансе Общества)</t>
  </si>
  <si>
    <t>Услуги по эксплуатации коллекторов ГУП Москоллектор (для кабелей,находящихся на балансе Общества)</t>
  </si>
  <si>
    <t>Техническое обслуживание зарядно-подзарядных агрегатов ВАЗП</t>
  </si>
  <si>
    <t xml:space="preserve">ТО_Комплексная диагностика заземляющих устройств с учётом ЭМС в  2017 г.  ЮЭС - филиал ПАО "МОЭСК"
</t>
  </si>
  <si>
    <t xml:space="preserve">ТО_Замена щитовых электроизмерительных приборов на подстанциях ЮЭС в 2017г.
</t>
  </si>
  <si>
    <t>Аренда объектов электросетево-го хозяйства: Владимирская область, Киржачский район, МО Филипповское, с.Филипповское, проезд Электрик, д.2</t>
  </si>
  <si>
    <t>п.5.11.1.11</t>
  </si>
  <si>
    <t>в помещения:
- Административное здание г. Наро-Фоминск, ул. 8-го марта, д.2;
- База РМС «Нара» 74-й км. Киевского шоссе;
- Пост охраны № 1, МО, Наро-Фоминский район, г. Апрелевка;
- Пост охраны № 2, МО, Наро-Фоминский район, г. Апрелевка;
- Пост, МО, Наро-Фоминский район, Красноармейский переулок;
- Помещение электрослесарей, МО, Наро-Фоминский район, Красноармейский переулок;
- Сварочный пост № 1, МО, Наро-Фоминский район, Красноармейский переулок;
- Сварочный пост № 2, МО, Наро-Фоминский район, Красноармейский переулок;
Маслохозяйство, МО, Наро-Фоминский район, Красноармейский переулок;
Помещение Апрелевского участка НФРЭС, МО, Наро-Фоминский район, г. Апрелевка.</t>
  </si>
  <si>
    <t>Выполнение работ по техническому обслуживанию сетей инженерно- технического обеспечения (систем ХВ, ГВ, канализации, теплоснабжения, электроснабжения) зданий филиала "Новая Москва" в 2017 году</t>
  </si>
  <si>
    <t>Неотложный аварийно-восстановительный ремонт волоконнооптических линий связи в 2017-2019 гг.</t>
  </si>
  <si>
    <t>Выполнение непредвиденных ремонтно-восстановительных работ(НРВР) на волоконно-оптических кабелях (ВОК) связи ЮЭС ПАО МОЭСК в 2017-2019г.</t>
  </si>
  <si>
    <t xml:space="preserve">Техническое обслуживание силовых  трансформаторов 35-220 кВ в 2017г.
</t>
  </si>
  <si>
    <t>Техническое обслуживание компрессоров воздушных выключателей на ПС №2 "Красково" ЮЭС-филиала ПАО "МОЭСК"в 2017г.</t>
  </si>
  <si>
    <t>Проведение  анализа электролита из работающих аккумуляторных батарей ЮЭС на  2017г. ЮЭС - филиал ПАО "МОЭСК"</t>
  </si>
  <si>
    <t>Ремонт силовых трансформаторов I и II габарита 6-20 кВ</t>
  </si>
  <si>
    <t>089-0000226</t>
  </si>
  <si>
    <t>МВС/СПС</t>
  </si>
  <si>
    <t>Неотложно- восстановительные  работы  по ремонту электротехнического оборудования подстанций и РЗиА (рамочный договор)</t>
  </si>
  <si>
    <t>02.012017</t>
  </si>
  <si>
    <t>Аренда нежилых помещений, площадью 66,62 кв.м., расположенных по адресу: Московская область, Люберецкий район, г.п. Октябрьский, мкр.Западный, строение 3/1.</t>
  </si>
  <si>
    <t>Выполнение работ по капитальному ремонту охранно-пожарной сигнализации и оповещения о пожаре (ОПС) в коллекторах для нужд МВС в 2017-2018г.</t>
  </si>
  <si>
    <t>Будет справочным к лоту ИА</t>
  </si>
  <si>
    <t xml:space="preserve">Техническое обслуживание систем телемеханики типа ITDS PLC в 2017 году для нужд филиала ПАО ""МОЭСК"  ЮЭС </t>
  </si>
  <si>
    <t>Аренда помещения по адресу: МО, г.Павловский-Посад, пер.1-ый Карповский, д.3</t>
  </si>
  <si>
    <t>Аренда нежилых помещений (Москва, Бережковская наб., д.20-Е)</t>
  </si>
  <si>
    <t>Аренда нежилых помещений (Москва, ул. Краснобогатырская, д.2, стр.2, 3,15, вл.6)</t>
  </si>
  <si>
    <t>Выполнение полного физико-химического анализа трансформаторного масла, хромотографического анализа газов, растворенных в трансформаторном масле, определение фурановых производных из электрооборудования ПС МВС на 2017-2018 г.</t>
  </si>
  <si>
    <t xml:space="preserve">Техническое обслуживание комплексов телемеханики «Деконт» на 9 пс: 380 – Захарово, 5 – Балашиха, 730 – Гребнево, 83 – Райки, 641 – Гранит, 22 – Кучино, 696 – Прогресс, 115 – Чкалово, 419 – Минеральная, 206 - Фрязино в 2017 году
</t>
  </si>
  <si>
    <t>Техническое обслуживание системы ретрансляции телеинформации с ДП Шатурской и Ногинской операционных зон Восточных ЭС филиала ПАО «МОЭСК» на ДП филиала ОАО «СО ЕЭС» Московское РДУ и техническому обслуживанию комплексов телемеханики МТК-30 КП «Систел» ПС «Жегалово», «Горенки», «Восточная», «Бруски», «Щелково» в 2017 году</t>
  </si>
  <si>
    <t>Техническое обслуживание аппаратуры телемеханики КЛ высокого давления   на ПС МВС в 2017г.</t>
  </si>
  <si>
    <t>Разработка документа: Система технической эксплуатации технологической сети связи ДЗО ОАО «Россети». Правила формирования, заполнения и ведения оперативно-технической и производственной документации при эксплуатации оборудования"</t>
  </si>
  <si>
    <t>Проведения технического освидет. тр-ров</t>
  </si>
  <si>
    <t>Тех.обслуживание пожарной сигнализации; тех.обслужива-ние системы пожаротушения на ПС 35-220кВ и базах РЭС     (Оказание услуг по ТО и ППР систем противопожарной защиты зданий и сооружений)</t>
  </si>
  <si>
    <t>Ремонт корпорат.сист.регистр.диспетчерских переговоров Эхо-плюс ЮЭС- филиала ПАО "МОЭСК" в 2017г.</t>
  </si>
  <si>
    <t>Ремонт грузоподъемных машин и механизмов ЮЭС- филиала ПАО "МОЭСК" в 2017г.</t>
  </si>
  <si>
    <t>Неотложные и аварийно-восстановительные работы по зданиям и сооружениям для нужд ЮЭС в 2017г.</t>
  </si>
  <si>
    <t>Ремонт фундаментов оборудования, порталов, маслоприемников и кабельных каналов. Окраска металлоконструкций. Ремонт ограждений ПС.</t>
  </si>
  <si>
    <t>Техническое обслуживание транспортных средств отечественного производства, находящихся на балансе ЮЭС- филиала ПАО "МОЭСК" в 2017г.</t>
  </si>
  <si>
    <t>Техническое обслуживание бурильно-крановых машин для нужд ЮЭС- филиала ПАО "МОЭСК" в 2017г.</t>
  </si>
  <si>
    <t>Искл (Ц)</t>
  </si>
  <si>
    <t>Искл (Д)</t>
  </si>
  <si>
    <t>Искл (З)</t>
  </si>
  <si>
    <t xml:space="preserve"> 49.3</t>
  </si>
  <si>
    <t>Искл (Х)</t>
  </si>
  <si>
    <t>Искл (Л)</t>
  </si>
  <si>
    <t>81.2</t>
  </si>
  <si>
    <t>26.20</t>
  </si>
  <si>
    <t>Искл (3)</t>
  </si>
  <si>
    <t>71.20.4</t>
  </si>
  <si>
    <t>27.2</t>
  </si>
  <si>
    <t>58.19</t>
  </si>
  <si>
    <t>58.19.11.000</t>
  </si>
  <si>
    <t xml:space="preserve"> 33.12</t>
  </si>
  <si>
    <t>36.00.20.110</t>
  </si>
  <si>
    <t>10.5</t>
  </si>
  <si>
    <t xml:space="preserve"> 43.99</t>
  </si>
  <si>
    <t>43.3</t>
  </si>
  <si>
    <t>43.22.1</t>
  </si>
  <si>
    <t>26.30.50</t>
  </si>
  <si>
    <t>71.12</t>
  </si>
  <si>
    <t>43.34.10.140</t>
  </si>
  <si>
    <t>27.31</t>
  </si>
  <si>
    <t>33.13.1</t>
  </si>
  <si>
    <t xml:space="preserve"> 43.3</t>
  </si>
  <si>
    <t>28.25.14.129</t>
  </si>
  <si>
    <t>20.4</t>
  </si>
  <si>
    <t>80.20.10.000</t>
  </si>
  <si>
    <t>17.23.1</t>
  </si>
  <si>
    <t>43.12.11.140</t>
  </si>
  <si>
    <t>43.12.1</t>
  </si>
  <si>
    <t>062-0009789</t>
  </si>
  <si>
    <t>ИА/Управление имущественых отношений</t>
  </si>
  <si>
    <t>Право заключения рамочных соглашений на оказание услуг по оценке рыночной стоимости объектов электросетевого хозяйства, недвижимого имущества, земельных участков, ценных бумаг, долей участия, непрофильных активов и иных объектов,  а также прав аренды для нужд ПАО "МОЭСК"</t>
  </si>
  <si>
    <t>68.32.2</t>
  </si>
  <si>
    <t>Без цены - рамочник.</t>
  </si>
  <si>
    <t>088-0001647</t>
  </si>
  <si>
    <t>НМ/АХО</t>
  </si>
  <si>
    <t>Коммунальные услуги по теплоснабжению</t>
  </si>
  <si>
    <t xml:space="preserve">35.30.5 </t>
  </si>
  <si>
    <t>искл (З)</t>
  </si>
  <si>
    <t>затраты на тепоэнергию</t>
  </si>
  <si>
    <t xml:space="preserve">233 
</t>
  </si>
  <si>
    <t xml:space="preserve">Гигакалория
</t>
  </si>
  <si>
    <t>088-0001648</t>
  </si>
  <si>
    <t xml:space="preserve">Коммунальные услуги по водоснабжению,  водоотведению </t>
  </si>
  <si>
    <t>113 
113</t>
  </si>
  <si>
    <t>Куб.м. 
Куб.м</t>
  </si>
  <si>
    <t>вода 8311 м3 водоот.7581 м3</t>
  </si>
  <si>
    <t>088-0001649</t>
  </si>
  <si>
    <t>Электроэнергия на хозяйственно-бытовые нужды (ТРЭС)</t>
  </si>
  <si>
    <t>затраты на электроэнергию</t>
  </si>
  <si>
    <t>088-0001650</t>
  </si>
  <si>
    <t>Электроэнергия на хозяйственно-бытовые нужды (МРЭС)</t>
  </si>
  <si>
    <t>088-0001651</t>
  </si>
  <si>
    <t>Электроэнергия на хозяйственно-бытовые нужды (Какошкино)</t>
  </si>
  <si>
    <t>089-0000230</t>
  </si>
  <si>
    <t xml:space="preserve">Выполнение непредвиденных ремонтно-восстановительных работ (НРВР) на волоконно-оптических кабелях (ВОК) связи </t>
  </si>
  <si>
    <t xml:space="preserve">62.02.30 </t>
  </si>
  <si>
    <t>Выполнение непредвиденных ремонтно-восстановительных работ (НРВР) на волоконно-оптических кабелях (ВОК) связи</t>
  </si>
  <si>
    <t>МВС/Управление СДТУ</t>
  </si>
  <si>
    <t>09.90.11.130</t>
  </si>
  <si>
    <t>искл (В)</t>
  </si>
  <si>
    <t xml:space="preserve"> 95.12</t>
  </si>
  <si>
    <t>58.19.1</t>
  </si>
  <si>
    <t>63.99</t>
  </si>
  <si>
    <t>73.1</t>
  </si>
  <si>
    <t>63.99.10</t>
  </si>
  <si>
    <t>43.12.11.190</t>
  </si>
  <si>
    <t>17.23.13.199</t>
  </si>
  <si>
    <t>61.10</t>
  </si>
  <si>
    <t>26.51.20.121</t>
  </si>
  <si>
    <t>088-0001367</t>
  </si>
  <si>
    <t>Комплексное обследование силовых трансформаторов 35-220кВ на ПС для Северных электрических сетей на 2017г.</t>
  </si>
  <si>
    <t>089-0000235</t>
  </si>
  <si>
    <t>Вывоз и утилизация снега с территорий ПС, центрального склада, гаражей для нужд МВС - филиала ПАО "МОЭСК" в 2017г. (рамочный)</t>
  </si>
  <si>
    <t>Вывоз и утилизация снега с территорий ПС, центрального склада, гаражей для нужд МВС - филиала ПАО "МОЭСК" в2017г. (рамочный)</t>
  </si>
  <si>
    <t>Техническое обслуживание оборудования  инженерных систем ремонтно-производственных баз, гаражей  МВС, расположенных по адресам: ул. Генерала Дорохова д. 16б, Волгоградский пр-т д.43а, ул. Дорожная д.13а, Кронштадтский б-р д.35, 2-й Кожуховский пр-д д.29 к. 2  стр.8, ул. Подольских Курсантов д. 9а,  ул. Рябиновая д.47а, Старокаширское шоссе д.4б, ул. Чагинская д.1г стр.1, Бережковская набережная д.18 стр.3</t>
  </si>
  <si>
    <t xml:space="preserve">Уборка помещений, территорий РПБ МВС, расположенных по адресу: ул. Генерала Дорохова д. 16б, Волгоградский пр-т д.43а, ул. Дорожная д.13а, Кронштадтский б-р д.35, 2-й Кожуховский пр-д д.29 к. 2  стр.8, ул. Подольских Курсантов д. 9а,  ул. Рябиновая д.47а,  </t>
  </si>
  <si>
    <t>84.25.11.120</t>
  </si>
  <si>
    <t xml:space="preserve"> 39.00</t>
  </si>
  <si>
    <t>61.90.10</t>
  </si>
  <si>
    <t>49.00</t>
  </si>
  <si>
    <t>26.00</t>
  </si>
  <si>
    <t>33.00</t>
  </si>
  <si>
    <t>71.00</t>
  </si>
  <si>
    <t>73.00</t>
  </si>
  <si>
    <t>53.20</t>
  </si>
  <si>
    <t>93.19.11</t>
  </si>
  <si>
    <t>Услуги технической эксплуатации  сети передачи данных для нужд телемеханики: МКС</t>
  </si>
  <si>
    <t>Предоставление прямых проводов ПАО МГТС для нужд телемеханики:МКС</t>
  </si>
  <si>
    <t>Аренда ВОК: г. Москва Хорошевское шоссе кв.58Г</t>
  </si>
  <si>
    <t>Справочно к лоту 089-0000080</t>
  </si>
  <si>
    <t>5.11.1.14 "наличие иных обстоятельств…"</t>
  </si>
  <si>
    <t>Справочно к лоту 089-0000130</t>
  </si>
  <si>
    <t>088-0001453</t>
  </si>
  <si>
    <t>3.0201051101</t>
  </si>
  <si>
    <t>договор аренды</t>
  </si>
  <si>
    <t>088-0001454</t>
  </si>
  <si>
    <t>088-0001455</t>
  </si>
  <si>
    <t>3.0201051103</t>
  </si>
  <si>
    <t>Оплата аренды земли</t>
  </si>
  <si>
    <t>088-0001456</t>
  </si>
  <si>
    <t>Аренда электросетевого имущества</t>
  </si>
  <si>
    <t>3.0201051102</t>
  </si>
  <si>
    <t>НМ/ОПОиУС</t>
  </si>
  <si>
    <t>Аренда здания нежилого назначения», общей площадью 763,3 кв.м., расположенного по адресу: г. Москва, п. Краснопахорское, вблизи пос. подсобного хозяйства Минзаг, ул. Солнечная, д. 15</t>
  </si>
  <si>
    <t>.п.5.11.1.10</t>
  </si>
  <si>
    <t>ИП Слепцова Юлия Александровна</t>
  </si>
  <si>
    <t>772817611646</t>
  </si>
  <si>
    <t>кв.м</t>
  </si>
  <si>
    <t>ИП Макаренко Евгений Викторович</t>
  </si>
  <si>
    <t>772776414283</t>
  </si>
  <si>
    <t xml:space="preserve">Аренда здания нежилого назначения, общей площадью 310,9  кв.м., расположенное по адресу: г. Москва, г. Московский, мкр-н 3, строен. 9а, пом. 1 </t>
  </si>
  <si>
    <t xml:space="preserve">Аренда земельного участка, общей площадью 2183 кв.м. расположенного по адресу: г. Москва, п. Краснопахорское, вблизи пос. подсобного хозяйства Минзаг, ул. Солнечная, д. 15. </t>
  </si>
  <si>
    <t xml:space="preserve">Контрагент: ИП Слепцова Ю.А., ИП Королева А.А.
ИНН 772817611646 ОГРНИП:313774602500702 (ИП Слепцова Ю.А.)
ИНН 507400914284 ОГРНИП: 313774631500764 (ИП Королева А.А.)
</t>
  </si>
  <si>
    <t>Субаренда электросетевого имущества Наро-Фоминского муниципального района Московской области на территории ТиНАО г. Москвы.</t>
  </si>
  <si>
    <t>АО «Мособлэнерго»</t>
  </si>
  <si>
    <t>5032137342</t>
  </si>
  <si>
    <t>АО "Агрокомбинат Московсий"</t>
  </si>
  <si>
    <t>089-0000133</t>
  </si>
  <si>
    <t>089-0000134</t>
  </si>
  <si>
    <t>Проведение мероприятий по улучшению условий труда: техническое обслуживание и замена кондиционеров на ПС для нужд МВС-филиала ПАО "МОЭСК".</t>
  </si>
  <si>
    <t>Справочно к лоту 089-0000132</t>
  </si>
  <si>
    <t>Справочно к лоту 089-0000136</t>
  </si>
  <si>
    <t>№ п/п</t>
  </si>
  <si>
    <t>Сумма
без НДС (тыс.руб.)</t>
  </si>
  <si>
    <t>% от суммы</t>
  </si>
  <si>
    <t>Количество закупок</t>
  </si>
  <si>
    <t>% от количества</t>
  </si>
  <si>
    <r>
      <t xml:space="preserve">Всего (объем закупок)
</t>
    </r>
    <r>
      <rPr>
        <sz val="10"/>
        <rFont val="Times New Roman"/>
        <family val="1"/>
        <charset val="204"/>
      </rPr>
      <t>в том числе:</t>
    </r>
  </si>
  <si>
    <t>ОК</t>
  </si>
  <si>
    <t>С использованием ЭТП</t>
  </si>
  <si>
    <t>Открытых процедур</t>
  </si>
  <si>
    <t>Код ВД</t>
  </si>
  <si>
    <t>Вид деятельности</t>
  </si>
  <si>
    <t>Новое строительство и расширение электросетевых объектов</t>
  </si>
  <si>
    <t>Реконструкция и техническое перевооружение  электросетевых объектов</t>
  </si>
  <si>
    <t>Энергоремонтное (ремонтное) производство,  техническое обслуживание</t>
  </si>
  <si>
    <t>План закупки ПАО "МОЭСК" 2017 года по способам закупок и видам деятельности</t>
  </si>
  <si>
    <t>Закупки среди всех</t>
  </si>
  <si>
    <t>Статистика по закупкам у МСП</t>
  </si>
  <si>
    <t>85.31.11.000</t>
  </si>
  <si>
    <t>68.20</t>
  </si>
  <si>
    <t>Спавочно к лоту 062-0009756</t>
  </si>
  <si>
    <t>ЮЭС</t>
  </si>
  <si>
    <t>ВЭС</t>
  </si>
  <si>
    <t>ЗЭС</t>
  </si>
  <si>
    <t>МКС</t>
  </si>
  <si>
    <t>СЭС</t>
  </si>
  <si>
    <t>ЭУ</t>
  </si>
  <si>
    <t>Справочно к лоту 062-0009757</t>
  </si>
  <si>
    <t>Справочно к лоту 062-0009758</t>
  </si>
  <si>
    <t>Справочно к лоту 062-0009761</t>
  </si>
  <si>
    <t>Техническое обслуживание оборудования цифровых систем коммутации УПАТС AVAYA, установленных на объектах ОАО "МОЭСК"</t>
  </si>
  <si>
    <t>Предоставление услуг сотовой связи</t>
  </si>
  <si>
    <t>Предоставление услуг сотовой связи ИА</t>
  </si>
  <si>
    <t>Предоставление услуг сотовой связи ЮЭС</t>
  </si>
  <si>
    <t>Предоставление услуг сотовой связи ВЭС</t>
  </si>
  <si>
    <t>Предоставление услуг сотовой связи МВС</t>
  </si>
  <si>
    <t>Предоставление услуг сотовой связи ЗЭС</t>
  </si>
  <si>
    <t>Предоставление услуг сотовой связи МКС</t>
  </si>
  <si>
    <t>Предоставление услуг сотовой связи НМ</t>
  </si>
  <si>
    <t>Предоставление услуг сотовой связи СЭС</t>
  </si>
  <si>
    <t>Предоставление услуг сотовой связи ЭУ</t>
  </si>
  <si>
    <t xml:space="preserve">Техническое обслуживание оборудования цифровых систем коммутации УПАТС AVAYA, установленных на объектах ОАО "МОЭСК" ИА
</t>
  </si>
  <si>
    <t xml:space="preserve">Техническое обслуживание оборудования цифровых систем коммутации УПАТС AVAYA, установленных на объектах ОАО "МОЭСК" ЮЭС
</t>
  </si>
  <si>
    <t xml:space="preserve">Техническое обслуживание оборудования цифровых систем коммутации УПАТС AVAYA, установленных на объектах ОАО "МОЭСК" МВС
</t>
  </si>
  <si>
    <t xml:space="preserve">Техническое обслуживание оборудования цифровых систем коммутации УПАТС AVAYA, установленных на объектах ОАО "МОЭСК" ЗЭС
</t>
  </si>
  <si>
    <t xml:space="preserve">Техническое обслуживание оборудования цифровых систем коммутации УПАТС AVAYA, установленных на объектах ОАО "МОЭСК" СЭС
</t>
  </si>
  <si>
    <t xml:space="preserve">Техническое обслуживание оборудования цифровых систем коммутации УПАТС AVAYA, установленных на объектах ОАО "МОЭСК" ВЭС
</t>
  </si>
  <si>
    <t>Справочно к лоту 062-0009762</t>
  </si>
  <si>
    <t>Техническое обслуживание оборудования диспетчерской радиосвязи , установленного на объектах предприятий электрических сетей ПАО "МОЭСК"</t>
  </si>
  <si>
    <t>Техническое обслуживание оборудования диспетчерской радиосвязи , установленного на объектах предприятий электрических сетей ПАО "МОЭСК" ЮЭС</t>
  </si>
  <si>
    <t>Техническое обслуживание оборудования диспетчерской радиосвязи , установленного на объектах предприятий электрических сетей ПАО "МОЭСК" СЭС</t>
  </si>
  <si>
    <t>Техническое обслуживание оборудования диспетчерской радиосвязи , установленного на объектах предприятий электрических сетей ПАО "МОЭСК" ЗЭС</t>
  </si>
  <si>
    <t>Справочно к лоту 062-0009763</t>
  </si>
  <si>
    <t xml:space="preserve">Техническое обслуживание оборудования цифровых систем передачи информации FOX-515 SDH ИА
</t>
  </si>
  <si>
    <t xml:space="preserve">Техническое обслуживание оборудования цифровых систем передачи информации FOX-515 SDH ЮЭС
</t>
  </si>
  <si>
    <t xml:space="preserve">Техническое обслуживание оборудования цифровых систем передачи информации FOX-515 SDH ВЭС
</t>
  </si>
  <si>
    <t xml:space="preserve">Техническое обслуживание оборудования цифровых систем передачи информации FOX-515 SDH МВС
</t>
  </si>
  <si>
    <t xml:space="preserve">Техническое обслуживание оборудования цифровых систем передачи информации FOX-515 SDH ЗЭС
</t>
  </si>
  <si>
    <t xml:space="preserve">Техническое обслуживание оборудования цифровых систем передачи информации FOX-515 SDH СЭС
</t>
  </si>
  <si>
    <t xml:space="preserve">Техническое обслуживание оборудования цифровых систем передачи информации FOX-515 SDH НМ
</t>
  </si>
  <si>
    <t>Справочно к лоту 062-0009764</t>
  </si>
  <si>
    <t xml:space="preserve">Техническое обслуживание оборудования Диспетчерских коммутаторов и АТС Coral, цифровых систем передачи (RAD, PCMX, Ротек, MП-n), установленного на объектах ПАО "МОЭСК" </t>
  </si>
  <si>
    <t>Техническое обслуживание оборудования Диспетчерских коммутаторов и АТС Coral, цифровых систем передачи (RAD, PCMX, Ротек, MП-n), установленного на объектах ПАО "МОЭСК" ИА</t>
  </si>
  <si>
    <t>Техническое обслуживание оборудования Диспетчерских коммутаторов и АТС Coral, цифровых систем передачи (RAD, PCMX, Ротек, MП-n), установленного на объектах ПАО "МОЭСК" ЮЭС</t>
  </si>
  <si>
    <t>Техническое обслуживание оборудования Диспетчерских коммутаторов и АТС Coral, цифровых систем передачи (RAD, PCMX, Ротек, MП-n), установленного на объектах ПАО "МОЭСК" МВС</t>
  </si>
  <si>
    <t>Техническое обслуживание оборудования Диспетчерских коммутаторов и АТС Coral, цифровых систем передачи (RAD, PCMX, Ротек, MП-n), установленного на объектах ПАО "МОЭСК" СЭС</t>
  </si>
  <si>
    <t>Техническое обслуживание оборудования Диспетчерских коммутаторов и АТС Coral, цифровых систем передачи (RAD, PCMX, Ротек, MП-n), установленного на объектах ПАО "МОЭСК" ВЭС</t>
  </si>
  <si>
    <t>Техническое обслуживание оборудования Диспетчерских коммутаторов и АТС Coral, цифровых систем передачи (RAD, PCMX, Ротек, MП-n), установленного на объектах ПАО "МОЭСК" ЗЭС</t>
  </si>
  <si>
    <t>Техническое обслуживание оборудования Диспетчерских коммутаторов и АТС Coral, цифровых систем передачи (RAD, PCMX, Ротек, MП-n), установленного на объектах ПАО "МОЭСК" НМ</t>
  </si>
  <si>
    <t>Справочно к лоту 062-0009765</t>
  </si>
  <si>
    <t>Техническое обслуживание оборудования корпоративной системы регистрации диспетчерских переговоров "ЭХО-плюс", установленного на объектах  ПАО "МОЭСК" ИА</t>
  </si>
  <si>
    <t>Техническое обслуживание оборудования корпоративной системы регистрации диспетчерских переговоров "ЭХО-плюс", установленного на объектах  ПАО "МОЭСК" ЮЭС</t>
  </si>
  <si>
    <t>Техническое обслуживание оборудования корпоративной системы регистрации диспетчерских переговоров "ЭХО-плюс", установленного на объектах  ПАО "МОЭСК" МВС</t>
  </si>
  <si>
    <t>Техническое обслуживание оборудования корпоративной системы регистрации диспетчерских переговоров "ЭХО-плюс", установленного на объектах  ПАО "МОЭСК" СЭС</t>
  </si>
  <si>
    <t>Техническое обслуживание оборудования корпоративной системы регистрации диспетчерских переговоров "ЭХО-плюс", установленного на объектах  ПАО "МОЭСК" ВЭС</t>
  </si>
  <si>
    <t>Техническое обслуживание оборудования корпоративной системы регистрации диспетчерских переговоров "ЭХО-плюс", установленного на объектах  ПАО "МОЭСК" ЗЭС</t>
  </si>
  <si>
    <t>Техническое обслуживание оборудования корпоративной системы регистрации диспетчерских переговоров "ЭХО-плюс", установленного на объектах  ПАО "МОЭСК" НМ</t>
  </si>
  <si>
    <t>Справочно к лоту 062-0009767</t>
  </si>
  <si>
    <t>Техническое обслуживание оборудования бесперебойного питания узлов связи ПАО "МОЭСК" ИА</t>
  </si>
  <si>
    <t>Техническое обслуживание оборудования бесперебойного питания узлов связи ПАО "МОЭСК" ЮЭС</t>
  </si>
  <si>
    <t>Техническое обслуживание оборудования бесперебойного питания узлов связи ПАО "МОЭСК" МВС</t>
  </si>
  <si>
    <t>Техническое обслуживание оборудования бесперебойного питания узлов связи ПАО "МОЭСК" СЭС</t>
  </si>
  <si>
    <t>Техническое обслуживание оборудования бесперебойного питания узлов связи ПАО "МОЭСК" ВЭС</t>
  </si>
  <si>
    <t>Техническое обслуживание оборудования бесперебойного питания узлов связи ПАО "МОЭСК" ЗЭС</t>
  </si>
  <si>
    <t>Техническое обслуживание оборудования бесперебойного питания узлов связи ПАО "МОЭСК" МКС</t>
  </si>
  <si>
    <t>Техническое обслуживание оборудования бесперебойного питания узлов связи ПАО "МОЭСК" НМ</t>
  </si>
  <si>
    <t>089-0000222</t>
  </si>
  <si>
    <t>Выполнение ремонта систем пожарной сигнализации и оповещения людей при пожаре объектов МВС</t>
  </si>
  <si>
    <t>062-0009815</t>
  </si>
  <si>
    <t>ИА/</t>
  </si>
  <si>
    <t>Создание автоматизированной системы мониторинга и контроля исполнения инвестиционной программы</t>
  </si>
  <si>
    <t>Приобретение программного обеспечения</t>
  </si>
  <si>
    <t>10.04.2017</t>
  </si>
  <si>
    <t>10.04.2018</t>
  </si>
  <si>
    <t>062-0009816</t>
  </si>
  <si>
    <t>Сопровождение автоматизированной системы управления мобильными бригадами на объектах электросетевой инфраструктуры</t>
  </si>
  <si>
    <t>Консультационные услуги (УРИСКИТТС)</t>
  </si>
  <si>
    <t>062-0009817</t>
  </si>
  <si>
    <t>ИА/УРЭИТ</t>
  </si>
  <si>
    <t>Создание автоматизированной системы учета серверного оборудования и лицензий на ПО</t>
  </si>
  <si>
    <t>01.03.2017</t>
  </si>
  <si>
    <t>01.07.2018</t>
  </si>
  <si>
    <t>062-0009818</t>
  </si>
  <si>
    <t>Создание автоматизированной системы учета аффилированных лиц</t>
  </si>
  <si>
    <t>Создание автоматизированной информационной системы учета аффилированных лиц компании, включая передачу неисключительных прав на программное обеспечение</t>
  </si>
  <si>
    <t>062-0009819</t>
  </si>
  <si>
    <t>Сопровождение CAD-системы</t>
  </si>
  <si>
    <t>Информационные услуги (УРЭИТ)</t>
  </si>
  <si>
    <t>062-0009820</t>
  </si>
  <si>
    <t>Сопровождение системы поддержки подготовки технических условий на технологическое присоединение</t>
  </si>
  <si>
    <t>10.04.2019</t>
  </si>
  <si>
    <t>062-0009821</t>
  </si>
  <si>
    <t>Создание единого электронного корпоративного хранилища документов</t>
  </si>
  <si>
    <t>062-0009822</t>
  </si>
  <si>
    <t>Создание единой автоматизированной системы  коммерческого учета электроэнергии и управления деятельностью по передаче электроэнергии</t>
  </si>
  <si>
    <t>01.09.2017</t>
  </si>
  <si>
    <t>01.09.2018</t>
  </si>
  <si>
    <t>062-0009823</t>
  </si>
  <si>
    <t>Развите функциональных возможностей корпоративной системы Service Desk</t>
  </si>
  <si>
    <t>062-0009824</t>
  </si>
  <si>
    <t>Создание комлексной системы информационной безопасности</t>
  </si>
  <si>
    <t>062-0009825</t>
  </si>
  <si>
    <t>Создание автоматизированной системы поддержки процессов обучения</t>
  </si>
  <si>
    <t>062-0009826</t>
  </si>
  <si>
    <t>Техническая поддержка серверной  IT-инфраструктуры и сопутствующих инженерных систем</t>
  </si>
  <si>
    <t>062-0009827</t>
  </si>
  <si>
    <t>Сопровождение ABBYY FlexiCapture 10</t>
  </si>
  <si>
    <t>062-0009828</t>
  </si>
  <si>
    <t>Закупка песональных, мобильных АРМ и офисной техники</t>
  </si>
  <si>
    <t>20.09.2017</t>
  </si>
  <si>
    <t>20.11.2017</t>
  </si>
  <si>
    <t>062-0009829</t>
  </si>
  <si>
    <t>Развитие функциональных возможностей портала по технологическим присоединениям</t>
  </si>
  <si>
    <t>20.08.2017</t>
  </si>
  <si>
    <t>20.08.2018</t>
  </si>
  <si>
    <t>062-0009830</t>
  </si>
  <si>
    <t>Сопровождение информационных систем на платформе 1С Предприятие</t>
  </si>
  <si>
    <t>01.11.2017</t>
  </si>
  <si>
    <t>31.10.2018</t>
  </si>
  <si>
    <t>062-0009831</t>
  </si>
  <si>
    <t>ИА/ДАБП</t>
  </si>
  <si>
    <t>Техническая поддержка рабочих мест и периферийного оборудования</t>
  </si>
  <si>
    <t>01.01.2018</t>
  </si>
  <si>
    <t>01.01.2019</t>
  </si>
  <si>
    <t>062-0009832</t>
  </si>
  <si>
    <t>Оказание услуг покопийной печати</t>
  </si>
  <si>
    <t>062-0009833</t>
  </si>
  <si>
    <t>Сопровождение моделей электрической сети и поддерживающих их программных комплексов</t>
  </si>
  <si>
    <t>062-0009834</t>
  </si>
  <si>
    <t>Модернизация и обеспечение локального резервирования ЦОД</t>
  </si>
  <si>
    <t>01.07.2017</t>
  </si>
  <si>
    <t>062-0009836</t>
  </si>
  <si>
    <t>Ремонт инженерного оборудования ЦОД</t>
  </si>
  <si>
    <t>01.02.2017</t>
  </si>
  <si>
    <t>01.06.2017</t>
  </si>
  <si>
    <t>062-0009678</t>
  </si>
  <si>
    <t>Заключение договоров с ГУП «Мосгоргеотрест»</t>
  </si>
  <si>
    <t>74.2</t>
  </si>
  <si>
    <t>RAB/ТП</t>
  </si>
  <si>
    <t>По ИПР</t>
  </si>
  <si>
    <t>ОР</t>
  </si>
  <si>
    <t>п. 5.11.1.2</t>
  </si>
  <si>
    <t>ГУП «Мосгоргеотрест»</t>
  </si>
  <si>
    <t>Выполнение инженерго-экологических, -геологических, - геодезических работ ГУП "Мосгоргеотрест"</t>
  </si>
  <si>
    <t>Аванс не более 100%</t>
  </si>
  <si>
    <t>х</t>
  </si>
  <si>
    <t>062-0009680</t>
  </si>
  <si>
    <t>Заключение договоров с ГАУ «Мосгосэкспертиза»</t>
  </si>
  <si>
    <t>ГАУ «Мосгосэкспертиза»</t>
  </si>
  <si>
    <t>Проведение государственной экспертизы</t>
  </si>
  <si>
    <t>Аванс 100%</t>
  </si>
  <si>
    <t>062-0009684</t>
  </si>
  <si>
    <t>Заключение договоров с ГАУ «Мособлэкспертиза»</t>
  </si>
  <si>
    <t>ГАУ «Мооблэкспертиза»</t>
  </si>
  <si>
    <t>089-0000243</t>
  </si>
  <si>
    <t>Субаренда нежилых помещений, находящихся по адресу: 143345, Московская область, Наро-Фоминский район, поселок Селятино, ул. Спортивная д. 4, складской комплекс ЗАО «Кола» для хранения оборудования капитального строительства</t>
  </si>
  <si>
    <t xml:space="preserve">45.21.6 
</t>
  </si>
  <si>
    <t>41.20.20.370</t>
  </si>
  <si>
    <t>RAB</t>
  </si>
  <si>
    <t>ООО "Кола-Склад"</t>
  </si>
  <si>
    <t>Субаренда нежилых помещений</t>
  </si>
  <si>
    <t>45/46</t>
  </si>
  <si>
    <t>Москва/Московская область</t>
  </si>
  <si>
    <t>План закупки ПАО "МОЭСК" на 2017 год по инвестиционной деятельности</t>
  </si>
  <si>
    <t>не заполняется</t>
  </si>
  <si>
    <t>Планируемая (предельная) цена закупки с учетом снижения инвестиционных затрат на 30 % относительно уровня 2012 года, тыс. руб. 
(без учёта НДС)</t>
  </si>
  <si>
    <t>Дополнительная информация о закупке</t>
  </si>
  <si>
    <t>Данные из ИПР текущий и следующий календарные годы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</si>
  <si>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</si>
  <si>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</si>
  <si>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</si>
  <si>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</si>
  <si>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</si>
  <si>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 с учётом методики 30 %, тыс. руб. с НДС</t>
  </si>
  <si>
    <t>Физические параметры инвестиционного проекта</t>
  </si>
  <si>
    <t>Технологическое присоединение (Да/Нет)</t>
  </si>
  <si>
    <t>МВА</t>
  </si>
  <si>
    <t>085-0008311</t>
  </si>
  <si>
    <t>СМР, ПНР, материалы, оборудование</t>
  </si>
  <si>
    <t>Выполнение СМР, ПНР, материалы, оборудование по титулу: Установка ячеек SM6 в СП 71003,71002, в т.ч. ПИР, г. Москва, Ленинградский просп., владение 35</t>
  </si>
  <si>
    <t>42.22
33.20</t>
  </si>
  <si>
    <t>71.1
42.22
33.20</t>
  </si>
  <si>
    <t>ТП</t>
  </si>
  <si>
    <t>-</t>
  </si>
  <si>
    <t>2016-2021</t>
  </si>
  <si>
    <t>I-112364</t>
  </si>
  <si>
    <t>Установка ячеек SM6 в СП 71003,71002, в т.ч. ПИР, г. Москва, Ленинградский просп., владение 35</t>
  </si>
  <si>
    <t>не утверждена</t>
  </si>
  <si>
    <t>085-0008312</t>
  </si>
  <si>
    <t>Выполнение СМР, ПНР, материалы, оборудование по титулу: Реконструкция ТП 19842 с установкой тр-ов 2х1250 кВА (взамен 2х630кВА), сборок н/н на 20 присоединений, в т.ч. ПИР: г.Москва, Б.Козихинский пер., вл.13, стр.1,2, вл.15, стр.1,2</t>
  </si>
  <si>
    <t>RAB под ТП</t>
  </si>
  <si>
    <t>I-185466</t>
  </si>
  <si>
    <t>Реконструкция ТП 19842 с установкой тр-ов 2х1250 кВА (взамен 2х630кВА), сборок н/н на 20 присоединений, в т.ч. ПИР: г.Москва, Б.Козихинский пер., вл.13, стр.1,2, вл.15, стр.1,2</t>
  </si>
  <si>
    <t>085-0008313</t>
  </si>
  <si>
    <t>Выполнение СМР, ПНР, материалы, оборудование по титулу: Реконструкция РП 12035, РТП 18105 в части оборудования и наладки по 2 ячейки КСО-2 УМЗ, в т.ч. ПИР: г.Москва, г.Москва, ул. Берзарина вл. 28, стр. 1,2,7,8,9,10,13,14,19,20</t>
  </si>
  <si>
    <t>I-186351</t>
  </si>
  <si>
    <t>Реконструкция РП 12035, РТП 18105 в части оборудования и наладки по 2 ячейки КСО-2 УМЗ, в т.ч. ПИР: г.Москва, г.Москва, ул. Берзарина вл. 28, стр. 1,2,7,8,9,10,13,14,19,20</t>
  </si>
  <si>
    <t>085-0008314</t>
  </si>
  <si>
    <t>Выполнение СМР, ПНР, материалы, оборудование по титулу: Реконструкция РТП 15119 с  установкой тр-ов 2х1250 кВА (взамен 2х630 кВА), 6 шт. рубильников типа РПС, в т.ч. ПИР:  г.Москва, Дмитровское шоссе, мкр-н 109</t>
  </si>
  <si>
    <t>I-187578</t>
  </si>
  <si>
    <t>Реконструкция РТП 15119 с  установкой тр-ов 2х1250 кВА (взамен 2х630 кВА), 6 шт. рубильников типа РПС, в т.ч. ПИР:  г.Москва, Дмитровское шоссе, мкр-н 109</t>
  </si>
  <si>
    <t>085-0008315</t>
  </si>
  <si>
    <t>Выполнение СМР, ПНР, материалы, оборудование по титулу: Реконструкция РТП-12129 в части оборудования 2 яч. КСО-298, в т.ч. ПИР: г.Москва, ул.Обручева, д.23, к.2</t>
  </si>
  <si>
    <t>I-189040</t>
  </si>
  <si>
    <t>Реконструкция РТП-12129 в части оборудования 2 яч. КСО-298, в т.ч. ПИР: г.Москва, ул.Обручева, д.23, к.2</t>
  </si>
  <si>
    <t>085-0008316</t>
  </si>
  <si>
    <t>Выполнение СМР, ПНР, материалы, оборудование по титулу: Реконструкция ТП 14992 в части оборудования и наладки 2 ячеек КСО-2УМЗ, в т.ч. ПИР: г.Москва, ул.Автозаводская, влад.23, стр.931,982,638</t>
  </si>
  <si>
    <t>I-189181</t>
  </si>
  <si>
    <t>Реконструкция ТП 14992 в части оборудования и наладки 2 ячеек КСО-2УМЗ, в т.ч. ПИР: г.Москва, ул.Автозаводская, влад.23, стр.931,982,638</t>
  </si>
  <si>
    <t>085-0008317</t>
  </si>
  <si>
    <t>Выполнение СМР, ПНР, материалы, оборудование по титулу: Реконструкция ТП 17509 с заменой существующих сборок н/н на комбинированные 12-ти местные, в т.ч. ПИР: г.Москва, ул.Щепкина, д.51/4, стр.2</t>
  </si>
  <si>
    <t>I-186075</t>
  </si>
  <si>
    <t>Реконструкция ТП 17509 с заменой существующих сборок н/н на комбинированные 12-ти местные, в т.ч. ПИР: г.Москва, ул.Щепкина, д.51/4, стр.2</t>
  </si>
  <si>
    <t>085-0008318</t>
  </si>
  <si>
    <t>Выполнение СМР, ПНР, материалы, оборудование по титулу: Реконструкция ТП 13245 с установкой тр-ов 2х400 кВА взамен существующих 2х250 кВА, в т.ч. ПИР: г.Москва, 3-й проезд Марьиной Рощи, д.40, стр.1</t>
  </si>
  <si>
    <t>I-178449</t>
  </si>
  <si>
    <t>Реконструкция ТП 13245 с установкой тр-ов 2х400 кВА взамен существующих 2х250 кВА, в т.ч. ПИР: г.Москва, 3-й проезд Марьиной Рощи, д.40, стр.1</t>
  </si>
  <si>
    <t>085-0008320</t>
  </si>
  <si>
    <t>Выполнение СМР, ПНР, материалы, оборудование по титулу: Реконструкция РП 11154 с установкой 2 ячеек, в т.ч. ПИР: г.Москва, ул.Шереметьевская, влад.62, стр.1</t>
  </si>
  <si>
    <t>I-186349</t>
  </si>
  <si>
    <t>Реконструкция РП 11154 с установкой 2 ячеек, в т.ч. ПИР: г.Москва, ул.Шереметьевская, влад.62, стр.1</t>
  </si>
  <si>
    <t>150-670</t>
  </si>
  <si>
    <t>085-0008321</t>
  </si>
  <si>
    <t>Выполнение СМР, ПНР, материалы, оборудование по титулу: Реконструкция ТП 27931 с установкой сборок н/н на 14 присоединений взамен существующих, в в.ч. ПИР: г.Москва, ул.Автозаводская, д.22</t>
  </si>
  <si>
    <t>I-187888</t>
  </si>
  <si>
    <t>Реконструкция ТП 27931 с установкой сборок н/н на 14 присоединений взамен существующих, в в.ч. ПИР: г.Москва, ул.Автозаводская, д.22</t>
  </si>
  <si>
    <t>085-0008322</t>
  </si>
  <si>
    <t>Выполнение СМР, ПНР, материалы, оборудование по титулу: Реконструкция ТП 28385 с установкой тр-ов 2х1000 кВА взамен 2х630 кВА, в т.ч. ПИР: г.Москва, ул.Кастанаевская, д.54, корп.3</t>
  </si>
  <si>
    <t>I-189734</t>
  </si>
  <si>
    <t>Реконструкция ТП 28385 с установкой тр-ов 2х1000 кВА взамен 2х630 кВА, в т.ч. ПИР: г.Москва, ул.Кастанаевская, д.54, корп.3</t>
  </si>
  <si>
    <t>085-0008324</t>
  </si>
  <si>
    <t>Выполнение СМР, ПНР, материалы, оборудование по титулу: Реконструкция 4КЛ-0,4кВ от ТП 17496 до ВРУ-0,4кВ заявителя, установка в ТП 17496 сборок н/н на 16 присоединений, в т.ч. ПИР: г. Москва, Рижский 1-й пер., д.2Г</t>
  </si>
  <si>
    <t>I-189472</t>
  </si>
  <si>
    <t>Реконструкция 4КЛ-0,4кВ от ТП 17496 до ВРУ-0,4кВ заявителя, установка в ТП 17496 сборок н/н на 16 присоединений, в т.ч. ПИР: г. Москва, Рижский 1-й пер., д.2Г</t>
  </si>
  <si>
    <t>085-0008325</t>
  </si>
  <si>
    <t>СМР, ПНР, материалы</t>
  </si>
  <si>
    <t>Выполнение СМР, ПНР, материалы по титулу: Строительство 8КЛ-0,4кВ от ТП 19842 до ВРУ-0,4кВ Заявителя, в т.ч. ПИР: г.Москва, Б.Козихинский пер., вл.13, стр.1,2, вл.15, стр.1,2</t>
  </si>
  <si>
    <t>71.1
42.22</t>
  </si>
  <si>
    <t>I-185465</t>
  </si>
  <si>
    <t>Строительство 8КЛ-0,4кВ от ТП 19842 до ВРУ-0,4кВ Заявителя, в т.ч. ПИР: г.Москва, Б.Козихинский пер., вл.13, стр.1,2, вл.15, стр.1,2</t>
  </si>
  <si>
    <t>085-0008327</t>
  </si>
  <si>
    <t>Выполнение СМР, ПНР, материалы по титулу: Строительство 8КЛ-0,4 кВ от новой ТП (строит заявитель) до ВРЩ-0,4 кВ Заявителя, в т.ч. ПИР: г.Москва, ул. Б.Ордынка, д.8, стр.1,2,3,4, ул. Б.Ордынка, д.14, стр.3-13, Кадашевский туп., д.3</t>
  </si>
  <si>
    <t>I-188146</t>
  </si>
  <si>
    <t>Строительство 8КЛ-0,4 кВ от новой ТП (строит заявитель) до ВРЩ-0,4 кВ Заявителя, в т.ч. ПИР: г.Москва, ул. Б.Ордынка, д.8, стр.1,2,3,4, ул. Б.Ордынка, д.14, стр.3-13, Кадашевский туп., д.3</t>
  </si>
  <si>
    <t>085-0008328</t>
  </si>
  <si>
    <t>Выполнение СМР, ПНР, материалы, оборудование по титулу: Строительство ТП с тр-ом 1х630 кВА, 2КЛ-10 кВ от новой ТП до КЛ направлением РТП 15038 А - ТП 21787 А, 2КЛ-0,4 кВ от новой ТП до стены фасада здания, в т.ч. ПИР: г.Москва, ул.Дорожная, д.21; д.21, стр.1, 2, 3, 4</t>
  </si>
  <si>
    <t>I-187576</t>
  </si>
  <si>
    <t>Строительство ТП с тр-ом 1х630 кВА, 2КЛ-10 кВ от новой ТП до КЛ направлением РТП 15038 А - ТП 21787 А, 2КЛ-0,4 кВ от новой ТП до стены фасада здания, в т.ч. ПИР: г.Москва, ул.Дорожная, д.21; д.21, стр.1, 2, 3, 4</t>
  </si>
  <si>
    <t>085-0008329</t>
  </si>
  <si>
    <t>Выполнение СМР, ПНР, материалы по титулу: Строительство 2КЛ-0,4 кВ от ТП 22567 до границ участка Заявителя, но не далее стены фасада здания, в т.ч. ПИР: г.Москва, Тверской б-р, д.14, стр.5</t>
  </si>
  <si>
    <t>I-189416</t>
  </si>
  <si>
    <t>Строительство 2КЛ-0,4 кВ от ТП 22567 до границ участка Заявителя, но не далее стены фасада здания, в т.ч. ПИР: г.Москва, Тверской б-р, д.14, стр.5</t>
  </si>
  <si>
    <t>085-0008330</t>
  </si>
  <si>
    <t>Выполнение СМР, ПНР, материалы по титулу: Строительство 4КЛ-0,4 кВ от ТП 11729 до границ участка Заявителя, но не далее стены фасада здания, в т.ч. ПИР: г.Москва, Б.Волоколамский проезд, д.12, корп.1</t>
  </si>
  <si>
    <t>I-189417</t>
  </si>
  <si>
    <t>Строительство 4КЛ-0,4 кВ от ТП 11729 до границ участка Заявителя, но не далее стены фасада здания, в т.ч. ПИР: г.Москва, Б.Волоколамский проезд, д.12, корп.1</t>
  </si>
  <si>
    <t>085-0008331</t>
  </si>
  <si>
    <t>Выполнение СМР, ПНР, материалы по титулу: Строительство 4КЛ-0,4 кВ от РТП 19029 до границ участка Заявителя, в т.ч. ПИР: г.Москва, ул.Каретный Ряд, влад.3</t>
  </si>
  <si>
    <t>I-189471</t>
  </si>
  <si>
    <t>Строительство 4КЛ-0,4 кВ от РТП 19029 до границ участка Заявителя, в т.ч. ПИР: г.Москва, ул.Каретный Ряд, влад.3</t>
  </si>
  <si>
    <t>085-0008332</t>
  </si>
  <si>
    <t>Выполнение СМР, ПНР, материалы по титулу: Строительство 4КЛ-0,4 кВ от новой ТП до границ участка Заявителя, в т.ч. ПИР: г.Москва, ул.Самеда Вургуна, влад.11</t>
  </si>
  <si>
    <t>I-189474</t>
  </si>
  <si>
    <t>Строительство 4КЛ-0,4 кВ от новой ТП до границ участка Заявителя, в т.ч. ПИР: г.Москва, ул.Самеда Вургуна, влад.11</t>
  </si>
  <si>
    <t>085-0008333</t>
  </si>
  <si>
    <t>Выполнение СМР, ПНР, материалы по титулу: Строительство 8КЛ-0,4 кВ от ТП 16 до границ участка Заявителя, но не далее стены фасада здания, в т.ч. ПИР: г.Москва, ул.Лужники, д.24</t>
  </si>
  <si>
    <t>I-189722</t>
  </si>
  <si>
    <t>Строительство 8КЛ-0,4 кВ от ТП 16 до границ участка Заявителя, но не далее стены фасада здания, в т.ч. ПИР: г.Москва, ул.Лужники, д.24</t>
  </si>
  <si>
    <t>085-0008334</t>
  </si>
  <si>
    <t>Выполнение СМР, ПНР, материалы по титулу: Строительство 4КЛ-0,4 кВ от ТП 28911 до границ участка Заявителя в направлении новых ВРЩ-0,4 кВ 1,2 не далее стены фасада здания, в т.ч. ПИР: г.Москва, ул.Лужники, д.24, стр.19А</t>
  </si>
  <si>
    <t>I-189723</t>
  </si>
  <si>
    <t>Строительство 4КЛ-0,4 кВ от ТП 28911 до границ участка Заявителя в направлении новых ВРЩ-0,4 кВ 1,2 не далее стены фасада здания, в т.ч. ПИР: г.Москва, ул.Лужники, д.24, стр.19А</t>
  </si>
  <si>
    <t>085-0008335</t>
  </si>
  <si>
    <t>Выполнение СМР, ПНР, материалы по титулу: Строительство 2КЛ-0,4 кВ от ТП 28385 до границ участка Заявителя, но не далее стены фасада здания, в т.ч. ПИР: г.Москва, ул.Кастанаевская, д.54, корп.3</t>
  </si>
  <si>
    <t>I-189733</t>
  </si>
  <si>
    <t>Строительство 2КЛ-0,4 кВ от ТП 28385 до границ участка Заявителя, но не далее стены фасада здания, в т.ч. ПИР: г.Москва, ул.Кастанаевская, д.54, корп.3</t>
  </si>
  <si>
    <t>085-0008336</t>
  </si>
  <si>
    <t>Выполнение СМР, ПНР, материалы по титулу: Строительство 4КЛ-0,4 кВ от ТП 1779 до нового ВРЩ-0,4 кВ Заявителя, в т.ч. ПИР: г.Москва, ул.Велозаводская, д.1/1, стр.7 (поликлиника)</t>
  </si>
  <si>
    <t>I-190003</t>
  </si>
  <si>
    <t>Строительство 4КЛ-0,4 кВ от ТП 1779 до нового ВРЩ-0,4 кВ Заявителя, в т.ч. ПИР: г.Москва, ул.Велозаводская, д.1/1, стр.7 (поликлиника)</t>
  </si>
  <si>
    <t>085-0008337</t>
  </si>
  <si>
    <t>Выполнение СМР, ПНР, материалы по титулу: Строительство КЛ-0,4 кВ от ТП-18498 (Б) до ВРЩ-0,4 кВ заявителя, в т.ч.ПИР: г.Москва, Осенний б-р, д.12, к.6</t>
  </si>
  <si>
    <t>I-142404</t>
  </si>
  <si>
    <t>Строительство КЛ-0,4 кВ от ТП-18498 (Б) до ВРЩ-0,4 кВ заявителя, в т.ч.ПИР: г.Москва, Осенний б-р, д.12, к.6</t>
  </si>
  <si>
    <t>085-0008338</t>
  </si>
  <si>
    <t>Выполнение СМР, ПНР, материалы по титулу: Строительство 2КЛ-0,4 кВ от РТП-14 (кв.11 ЛбПА) до ВРЩ-0,4 кВ Заявителя, в т.ч. ПИР: г.Москва, п. Некрасовка, иловые площадки Люберецких полей аэрации (квартал 11, корп. 3А)</t>
  </si>
  <si>
    <t>I-174346</t>
  </si>
  <si>
    <t>Строительство 2КЛ-0,4 кВ от РТП-14 (кв.11 ЛбПА) до ВРЩ-0,4 кВ Заявителя, в т.ч. ПИР: г.Москва, п. Некрасовка, иловые площадки Люберецких полей аэрации (квартал 11, корп. 3А)</t>
  </si>
  <si>
    <t>085-0008339</t>
  </si>
  <si>
    <t>Выполнение СМР, ПНР, материалы по титулу: Строительство 6КЛ-0,4 кВ от ТП 21338 до границ участка Заявителя, не далее стены фасада здания, в т.ч. ПИР: г.Москва, ул.Изумрудная, влад.24</t>
  </si>
  <si>
    <t>I-174985</t>
  </si>
  <si>
    <t>Строительство 6КЛ-0,4 кВ от ТП 21338 до границ участка Заявителя, не далее стены фасада здания, в т.ч. ПИР: г.Москва, ул.Изумрудная, влад.24</t>
  </si>
  <si>
    <t>085-0008340</t>
  </si>
  <si>
    <t>Выполнение СМР, ПНР, материалы по титулу: Строительство 2КЛ-0,4 кВ от ТП 21998 до границ участка Заявителя, но не далее стены фасада здания, в т.ч. ПИР: г.Москва, ул.Металлургов, д.62, корп.1</t>
  </si>
  <si>
    <t>I-175300</t>
  </si>
  <si>
    <t>Строительство 2КЛ-0,4 кВ от ТП 21998 до границ участка Заявителя, но не далее стены фасада здания, в т.ч. ПИР: г.Москва, ул.Металлургов, д.62, корп.1</t>
  </si>
  <si>
    <t>085-0008342</t>
  </si>
  <si>
    <t>Выполнение СМР, ПНР, материалы по титулу: Строительство 2КЛ-0,4 кВ от ТП 26862 до границ участка Заявителя, в т.ч. ПИР: г.Москва, Колпачный пер., д.7, стр.2,3</t>
  </si>
  <si>
    <t>I-178450</t>
  </si>
  <si>
    <t>Строительство 2КЛ-0,4 кВ от ТП 26862 до границ участка Заявителя, в т.ч. ПИР: г.Москва, Колпачный пер., д.7, стр.2,3</t>
  </si>
  <si>
    <t>085-0008343</t>
  </si>
  <si>
    <t>Выполнение СМР, ПНР, материалы по титулу: Строительство 2КЛ-0,4 кВ от ТП 897 до границ участка Заявителя, но не далее стены фасада здания, в т.ч. ПИР: г.Москва, ул.Стрелецкая, д.3, стр.1,2,4,5,6</t>
  </si>
  <si>
    <t>I-178451</t>
  </si>
  <si>
    <t>Строительство 2КЛ-0,4 кВ от ТП 897 до границ участка Заявителя, но не далее стены фасада здания, в т.ч. ПИР: г.Москва, ул.Стрелецкая, д.3, стр.1,2,4,5,6</t>
  </si>
  <si>
    <t>085-0008344</t>
  </si>
  <si>
    <t>Выполнение СМР, ПНР, материалы по титулу: Строительство 2КЛ-0,4 кВ от ТП 13530 до границ участка заявителя, не далее фасада здания, в т.ч. ПИР: г.Москва, ул.Ереванская, д.23, стр.1</t>
  </si>
  <si>
    <t>I-178455</t>
  </si>
  <si>
    <t>Строительство 2КЛ-0,4 кВ от ТП 13530 до границ участка заявителя, не далее фасада здания, в т.ч. ПИР: г.Москва, ул.Ереванская, д.23, стр.1</t>
  </si>
  <si>
    <t>085-0008345</t>
  </si>
  <si>
    <t>Выполнение СМР, ПНР, материалы по титулу: Строительство 2КЛ-0,4 кВ ТП 14326 до границ участка Заявителя, в т.ч. ПИР: г.Москва, Зоологический пер., влад.10А</t>
  </si>
  <si>
    <t>I-179064</t>
  </si>
  <si>
    <t>Строительство 2КЛ-0,4 кВ ТП 14326 до границ участка Заявителя, в т.ч. ПИР: г.Москва, Зоологический пер., влад.10А</t>
  </si>
  <si>
    <t>085-0008346</t>
  </si>
  <si>
    <t>Выполнение СМР, ПНР, материалы по титулу: Строительство 4КЛ-0,4 кВ от ТП 19973 до границ участка Заявителя, но не далее стены фасада здания, в т.ч. ПИР: г.Москва, ш.Энтузиастов, д.58</t>
  </si>
  <si>
    <t>I-180581</t>
  </si>
  <si>
    <t>Строительство 4КЛ-0,4 кВ от ТП 19973 до границ участка Заявителя, но не далее стены фасада здания, в т.ч. ПИР: г.Москва, ш.Энтузиастов, д.58</t>
  </si>
  <si>
    <t>085-0008348</t>
  </si>
  <si>
    <t>Выполнение СМР, ПНР, материалы по титулу: Строительство КЛ-0,4 кВ от ТП 16636 до границ участка Заявителя, не далее стены фасада здания, в т.ч. ПИР: г.Москва, ул.Илимская, д.1</t>
  </si>
  <si>
    <t>I-181472</t>
  </si>
  <si>
    <t>Строительство КЛ-0,4 кВ от ТП 16636 до границ участка Заявителя, не далее стены фасада здания, в т.ч. ПИР: г.Москва, ул.Илимская, д.1</t>
  </si>
  <si>
    <t>СМР, ПНР, материалы, оборудование (за исключением замков, предоставляемых Заказчиком)</t>
  </si>
  <si>
    <t>ИФО</t>
  </si>
  <si>
    <t>085-0008477</t>
  </si>
  <si>
    <t>Выполнение СМР, ПНР, материалы по титулу: Строительство 4КЛ-0,4 кВ от ТП 16370 до границ участка Заявителя, в т.ч. ПИР: г.Москва, ул. Б.Почтовая, д.55/59, стр.1</t>
  </si>
  <si>
    <t>I-187893</t>
  </si>
  <si>
    <t>Строительство 4КЛ-0,4 кВ от ТП 16370 до границ участка Заявителя, в т.ч. ПИР: г.Москва, ул. Б.Почтовая, д.55/59, стр.1</t>
  </si>
  <si>
    <t>085-0008478</t>
  </si>
  <si>
    <t>Выполнение СМР, ПНР, материалы по титулу: Строительство 2КЛ-0,4 кВ от ТП 26587 до границ участка Заявителя, но не далее стены фасада здания, в т.ч. ПИР: г.Москва, внутригородское муниципальное образование Северное, мкр. 4 А,Б, корп. 223</t>
  </si>
  <si>
    <t>I-187891</t>
  </si>
  <si>
    <t>Строительство 2КЛ-0,4 кВ от ТП 26587 до границ участка Заявителя, но не далее стены фасада здания, в т.ч. ПИР: г.Москва, внутригородское муниципальное образование Северное, мкр. 4 А,Б, корп. 223</t>
  </si>
  <si>
    <t>085-0008479</t>
  </si>
  <si>
    <t>Выполнение СМР, ПНР, материалы по титулу: Строительство 4КЛ-0,4 кВ от РТП 26070 до границ участка Заявителя, но не далее фасада здания, в т.ч. ПИР: г.Москва, ул.Нагорная, д.13, корп.2, к.3</t>
  </si>
  <si>
    <t>I-187884</t>
  </si>
  <si>
    <t>Строительство 4КЛ-0,4 кВ от РТП 26070 до границ участка Заявителя, но не далее фасада здания, в т.ч. ПИР: г.Москва, ул.Нагорная, д.13, корп.2, к.3</t>
  </si>
  <si>
    <t>085-0008481</t>
  </si>
  <si>
    <t>Выполнение СМР, ПНР, материалы по титулу: Строительство 4КЛ-0,4 кВ от ТП 2056 до границ участка Заявителя, но не далее стены фасада здания, в т.ч.ПИР: г.Москва, ул.Бочкова, д.5, корп.3</t>
  </si>
  <si>
    <t>I-187515</t>
  </si>
  <si>
    <t>Строительство 4КЛ-0,4 кВ от ТП 2056 до границ участка Заявителя, но не далее стены фасада здания, в т.ч.ПИР: г.Москва, ул.Бочкова, д.5, корп.3</t>
  </si>
  <si>
    <t>085-0008482</t>
  </si>
  <si>
    <t>Выполнение СМР, ПНР, материалы по титулу: Строительство 4КЛ-0,4 кВ от ТП 22025 до границ участка Заявителя, в т.ч. ПИР: г.Москва, Старомонетный пер., д.3</t>
  </si>
  <si>
    <t>I-187393</t>
  </si>
  <si>
    <t>Строительство 4КЛ-0,4 кВ от ТП 22025 до границ участка Заявителя, в т.ч. ПИР: г.Москва, Старомонетный пер., д.3</t>
  </si>
  <si>
    <t>085-0008483</t>
  </si>
  <si>
    <t>Выполнение СМР, ПНР, материалы по титулу: Строительство 2КЛ-0,4 кВ от ТП 23358 до границ участка Заявителя, но не далее стены фасада здания, в т.ч. ПИР: г.Москва, ул. Н.Первомайская, д.79</t>
  </si>
  <si>
    <t>I-187183</t>
  </si>
  <si>
    <t>Строительство 2КЛ-0,4 кВ от ТП 23358 до границ участка Заявителя, но не далее стены фасада здания, в т.ч. ПИР: г.Москва, ул. Н.Первомайская, д.79</t>
  </si>
  <si>
    <t>085-0008484</t>
  </si>
  <si>
    <t>Выполнение СМР, ПНР, материалы по титулу: Строительство 2КЛ-0,4 кВ от ТП 24929 до границ участка Заявителя, но не далее фасада здания, в т.ч. ПИР: г.Москва, Шокальский проезд, д.9-9А</t>
  </si>
  <si>
    <t>I-186991</t>
  </si>
  <si>
    <t>Строительство 2КЛ-0,4 кВ от ТП 24929 до границ участка Заявителя, но не далее фасада здания, в т.ч. ПИР: г.Москва, Шокальский проезд, д.9-9А</t>
  </si>
  <si>
    <t>085-0008485</t>
  </si>
  <si>
    <t>Выполнение СМР, ПНР, материалы по титулу: Строительство 2КЛ-0,4 кВ от ТП 25772 до границ участка Заявителя, в т.ч.ПИР: г.Москва, ул.Садовая-Самотечная, д.20, стр.1</t>
  </si>
  <si>
    <t>I-186698</t>
  </si>
  <si>
    <t>Строительство 2КЛ-0,4 кВ от ТП 25772 до границ участка Заявителя, в т.ч.ПИР: г.Москва, ул.Садовая-Самотечная, д.20, стр.1</t>
  </si>
  <si>
    <t>085-0008486</t>
  </si>
  <si>
    <t>Выполнение СМР, ПНР, материалы по титулу: Строительство 2КЛ-0,4 кВ от ТП 20253 до границ участка Заявителя, в т.ч.ПИР: г.Москва, ул.Воронежская, д.7</t>
  </si>
  <si>
    <t>I-186694</t>
  </si>
  <si>
    <t>Строительство 2КЛ-0,4 кВ от ТП 20253 до границ участка Заявителя, в т.ч.ПИР: г.Москва, ул.Воронежская, д.7</t>
  </si>
  <si>
    <t>085-0008487</t>
  </si>
  <si>
    <t>Выполнение СМР, ПНР, материалы по титулу: Строительство 4КЛ-0,4 кВ от ТП 16289 до границ участка Заявителя, но не далее стены фасада здания, в т.ч. ПИР: г.Москва, Алтуфьевское ш., влад.31Б</t>
  </si>
  <si>
    <t>I-186167</t>
  </si>
  <si>
    <t>Строительство 4КЛ-0,4 кВ от ТП 16289 до границ участка Заявителя, но не далее стены фасада здания, в т.ч. ПИР: г.Москва, Алтуфьевское ш., влад.31Б</t>
  </si>
  <si>
    <t>085-0008488</t>
  </si>
  <si>
    <t>Выполнение СМР, ПНР, материалы по титулу: Строительство 4КЛ-0,4 кВ от ТП 4708 до границ участка Заявителя, но не далее стены фасада здания, в т.ч.ПИР: г.Москва, Старокоптевский пер., влад.8, стр.8</t>
  </si>
  <si>
    <t>I-179322</t>
  </si>
  <si>
    <t>Строительство 4КЛ-0,4 кВ от ТП 4708 до границ участка Заявителя, но не далее стены фасада здания, в т.ч.ПИР: г.Москва, Старокоптевский пер., влад.8, стр.8</t>
  </si>
  <si>
    <t>085-0008489</t>
  </si>
  <si>
    <t>Выполнение СМР, ПНР, материалы по титулу: Строительство 2КЛ-0,4 кВ от РТП 16017 до границ участка Заявителя, не далее стены фасада здания, в т.ч. ПИР: г.Москва, ул. М.Бронная, д.27/14</t>
  </si>
  <si>
    <t>I-186079</t>
  </si>
  <si>
    <t>Строительство 2КЛ-0,4 кВ от РТП 16017 до границ участка Заявителя, не далее стены фасада здания, в т.ч. ПИР: г.Москва, ул. М.Бронная, д.27/14</t>
  </si>
  <si>
    <t>085-0008490</t>
  </si>
  <si>
    <t>Выполнение СМР, ПНР, материалы по титулу: Строительство 6КЛ-0,4 кВ от ТП 25931 до ГРЩ-0,4 кВ Заявителя, в т.ч. ПИР: г.Москва, Рождественский б-р, д.1</t>
  </si>
  <si>
    <t>I-185871</t>
  </si>
  <si>
    <t>Строительство 6КЛ-0,4 кВ от ТП 25931 до ГРЩ-0,4 кВ Заявителя, в т.ч. ПИР: г.Москва, Рождественский б-р, д.1</t>
  </si>
  <si>
    <t>085-0008491</t>
  </si>
  <si>
    <t>Выполнение СМР, ПНР, материалы по титулу: Строительство 2КЛ-0,4 кВ от ТП 21272 до границы участка Заявителя, в т.ч. ПИР: г.Москва, ул.Лодочная, напротив влад.33-35</t>
  </si>
  <si>
    <t>I-185704</t>
  </si>
  <si>
    <t>Строительство 2КЛ-0,4 кВ от ТП 21272 до границы участка Заявителя, в т.ч. ПИР: г.Москва, ул.Лодочная, напротив влад.33-35</t>
  </si>
  <si>
    <t>085-0008492</t>
  </si>
  <si>
    <t>Выполнение СМР, ПНР, материалы по титулу: Строительство 2КЛ-0,4 кВ от ТП 19644 до границ участка Заявителя, в т.ч.ПИР: г.Москва, Рязанский пр-кт, д.13</t>
  </si>
  <si>
    <t>I-185239</t>
  </si>
  <si>
    <t>Строительство 2КЛ-0,4 кВ от ТП 19644 до границ участка Заявителя, в т.ч.ПИР: г.Москва, Рязанский пр-кт, д.13</t>
  </si>
  <si>
    <t>085-0008493</t>
  </si>
  <si>
    <t>Выполнение СМР, ПНР, материалы по титулу: Строительство 4КЛ-0,4 кВ от ТП 18941 до границ участка Заявителя, в т.ч. ПИР: г.Москва, ул.Маросейка, д.7/8, стр.1</t>
  </si>
  <si>
    <t>I-184747</t>
  </si>
  <si>
    <t>Строительство 4КЛ-0,4 кВ от ТП 18941 до границ участка Заявителя, в т.ч. ПИР: г.Москва, ул.Маросейка, д.7/8, стр.1</t>
  </si>
  <si>
    <t>085-0008494</t>
  </si>
  <si>
    <t>Выполнение СМР, ПНР, материалы по титулу: Строительство 2КЛ-0,4 кВ от ТП 19836 до границ участка Заявителя, не далее фасада здания, в т.ч. ПИР: г.Москва, Загородное ш., д.2, стр.35</t>
  </si>
  <si>
    <t>I-184746</t>
  </si>
  <si>
    <t>Строительство 2КЛ-0,4 кВ от ТП 19836 до границ участка Заявителя, не далее фасада здания, в т.ч. ПИР: г.Москва, Загородное ш., д.2, стр.35</t>
  </si>
  <si>
    <t>085-0008495</t>
  </si>
  <si>
    <t>Выполнение СМР, ПНР, материалы по титулу: Строительство 2КЛ-0,4 кВ от ТП 4875 до границ учаска Заявителя, в т.ч.ПИР: г.Москва, ул.Ставропольская, д.27, стр.2</t>
  </si>
  <si>
    <t>I-184115</t>
  </si>
  <si>
    <t>Строительство 2КЛ-0,4 кВ от ТП 4875 до границ учаска Заявителя, в т.ч.ПИР: г.Москва, ул.Ставропольская, д.27, стр.2</t>
  </si>
  <si>
    <t>085-0008496</t>
  </si>
  <si>
    <t>Выполнение СМР, ПНР, материалы по титулу: Строительство 4КЛ-0,4 кВ от ТП 11356 до границ участка Заявителя, в т.ч. ПИР: г.Москва, Б.Козихинский пер., дом № 22,стр.2</t>
  </si>
  <si>
    <t>I-183840</t>
  </si>
  <si>
    <t>Строительство 4КЛ-0,4 кВ от ТП 11356 до границ участка Заявителя, в т.ч. ПИР: г.Москва, Б.Козихинский пер., дом № 22,стр.2</t>
  </si>
  <si>
    <t>085-0008497</t>
  </si>
  <si>
    <t>Выполнение СМР, ПНР, материалы по титулу: Строительство 2КЛ-0,4кВ от РТП-21041 до границы участка Заявителя, в т.ч. ПИР: г.Москва, Зубовский б-р, д.17, стр.1</t>
  </si>
  <si>
    <t>I-183590</t>
  </si>
  <si>
    <t>Строительство 2КЛ-0,4кВ от РТП-21041 до границы участка Заявителя, в т.ч. ПИР: г.Москва, Зубовский б-р, д.17, стр.1</t>
  </si>
  <si>
    <t>085-0008498</t>
  </si>
  <si>
    <t>Выполнение СМР, ПНР, материалы по титулу: Строительство 2КЛ-0,4 кВ от ТП 18948 до границ участка Заявителя, ВРЩ-0,4 кВ № 1,2, в т.ч. ПИР: г.Москва, 2-й Казачий пер., д.9</t>
  </si>
  <si>
    <t>I-182985</t>
  </si>
  <si>
    <t>Строительство 2КЛ-0,4 кВ от ТП 18948 до границ участка Заявителя, ВРЩ-0,4 кВ № 1,2, в т.ч. ПИР: г.Москва, 2-й Казачий пер., д.9</t>
  </si>
  <si>
    <t>085-0008499</t>
  </si>
  <si>
    <t>Выполнение СМР, ПНР, материалы по титулу: Строительство 4КЛ-0,4 кВ от ТП 21521 до границ участка Заявителя, не далее фасада здания, в т.ч. ПИР: г.Москва, ул.Мелитопольская, д.1, корп.2</t>
  </si>
  <si>
    <t>I-182925</t>
  </si>
  <si>
    <t>Строительство 4КЛ-0,4 кВ от ТП 21521 до границ участка Заявителя, не далее фасада здания, в т.ч. ПИР: г.Москва, ул.Мелитопольская, д.1, корп.2</t>
  </si>
  <si>
    <t>085-0008500</t>
  </si>
  <si>
    <t>Выполнение СМР, ПНР, материалы по титулу: Строительство 2КЛ-0,4 кВ от ТП 17604 до границ участка Заявителя, в т.ч. ПИР: г.Москва, ул.Земляной Вал, д.64/17</t>
  </si>
  <si>
    <t>I-181727</t>
  </si>
  <si>
    <t>Строительство 2КЛ-0,4 кВ от ТП 17604 до границ участка Заявителя, в т.ч. ПИР: г.Москва, ул.Земляной Вал, д.64/17</t>
  </si>
  <si>
    <t>085-0008501</t>
  </si>
  <si>
    <t>Выполнение СМР, ПНР, материалы, оборудование (за исключением замков, предоставляемых Заказчиком) по титулу: Строительство РП-20 кВ, 2КЛ-20 кВ от ПС Медведевская до нов. РП-20 кВ, в т.ч. ПИР: Московская обл., Одинцовский р-н, Новоивановское рп.</t>
  </si>
  <si>
    <t>I-189422</t>
  </si>
  <si>
    <t>Строительство РП-20 кВ, 2КЛ-20 кВ от ПС Медведевская до нов. РП-20 кВ, в т.ч. ПИР: Московская обл., Одинцовский р-н, Новоивановское рп.</t>
  </si>
  <si>
    <t>085-0008502</t>
  </si>
  <si>
    <t>Выполнение СМР, ПНР, материалы, оборудование (за исключением замков, предоставляемых Заказчиком) по титулу: Строительство РП, 2КЛ-10 кВ от ТП 19959 до нов. РП, 2КЛ-10 кВ от РТП 18111 до нов. РП, в т.ч. ПИР: г.Москва, ул.Южнопортовая, д.24</t>
  </si>
  <si>
    <t>I-190272</t>
  </si>
  <si>
    <t>Строительство РП, 2КЛ-10 кВ от ТП 19959 до нов. РП, 2КЛ-10 кВ от РТП 18111 до нов. РП, в т.ч. ПИР: г.Москва, ул.Южнопортовая, д.24</t>
  </si>
  <si>
    <t>085-0007140</t>
  </si>
  <si>
    <t>Выполнение СМР, ПНР, материалы, оборудование (за исключением замков, предоставляемых Заказчиком) по титулу: Строительство ПКЛ-10 кВ от РУ-10 кВ ПС-604 до РТП МПЗ-1, РКЛ-10 кВ от РТП МПЗ-1 до РП-16010, от РТП МПЗ-1 до КЛ напр. РП-16010 – ТП-21449, РУ-10 кВ в РТП МПЗ-1, в т.ч. ПИР: г.Москва, ул.Вагоноремонтная, вл.25</t>
  </si>
  <si>
    <t>I-129434</t>
  </si>
  <si>
    <t>Строительство ПКЛ-10 кВ от РУ-10 кВ ПС-604 до РТП МПЗ-1, РКЛ-10 кВ от РТП МПЗ-1 до РП-16010, от РТП МПЗ-1 до КЛ напр. РП-16010 – ТП-21449, РУ-10 кВ в РТП МПЗ-1, в т.ч. ПИР: г.Москва, ул.Вагоноремонтная, вл.25</t>
  </si>
  <si>
    <t>085-0008503</t>
  </si>
  <si>
    <t>Выполнение СМР, ПНР, материалы, оборудование (за исключением замков, предоставляемых Заказчиком) по титулу: Строительство нов.ТП-1,2,3,4 с тр-ми 2х1600кВА, 2КЛ-20кВ от СП-1 «Пекин» до СП-2«Пекин» (по ТУ № И-15-00-929185/125) с заходом в нов.ТП-1,2,3,4; установка по 2 яч. в СП-1, СП-2, в т.ч. ПИР: г.Москва, ул.Самарская, вл.1(Олимпийский пр.,вл.1)</t>
  </si>
  <si>
    <t>I-104886</t>
  </si>
  <si>
    <t>Строительство нов.ТП-1,2,3,4 с тр-ми 2х1600кВА, 2КЛ-20кВ от СП-1 «Пекин» до СП-2«Пекин» (по ТУ № И-15-00-929185/125) с заходом в нов.ТП-1,2,3,4; установка по 2 яч. в СП-1, СП-2, в т.ч. ПИР: г.Москва, ул.Самарская, вл.1(Олимпийский пр.,вл.1)</t>
  </si>
  <si>
    <t>085-0008505</t>
  </si>
  <si>
    <t>Выполнение СМР, ПНР, материалы, оборудование (за исключением замков, предоставляемых Заказчиком) по титулу: Строительство СП-1,2, 4КЛ-10 кВ от существующих КЛ-10 кВ направлением ПС «Немчиновка» - РП 18125 до СП-1,2, в т.ч. ПИР: МО, Одинцовский район, городское поселение Одинцово, с. Немчиновка, ул. Московская, 63</t>
  </si>
  <si>
    <t>I-168901</t>
  </si>
  <si>
    <t>Строительство СП-1,2, 4КЛ-10 кВ от существующих КЛ-10 кВ направлением ПС «Немчиновка» - РП 18125 до СП-1,2, в т.ч. ПИР: МО, Одинцовский район, городское поселение Одинцово, с. Немчиновка, ул. Московская, 63</t>
  </si>
  <si>
    <t>085-0007110</t>
  </si>
  <si>
    <t>Выполнение СМР, ПНР, материалы, оборудование (за исключением замков, предоставляемых Заказчиком) по титулу: Строительство нов. РТП с тр-ми 4х1250 кВА, 2КЛ-10 кВ от нов. РТП до ПС 661 «Ходынка», ПС 606 «Шелепиха», 2КЛ-10 кВ от нов. РТП до ТП 11575, 38КЛ-0,4 кВ от нов. РТП до РЩ-0,4кВ Заявителя, в т.ч. ПИР: г.Москва, ул.Саляма Адиля, влад.2/44</t>
  </si>
  <si>
    <t>I-177741</t>
  </si>
  <si>
    <t>Строительство нов. РТП с тр-ми 4х1250 кВА, 2КЛ-10 кВ от нов. РТП до ПС 661 «Ходынка», ПС 606 «Шелепиха», 2КЛ-10 кВ от нов. РТП до ТП 11575, 38КЛ-0,4 кВ от нов. РТП до РЩ-0,4кВ Заявителя, в т.ч. ПИР: г.Москва, ул.Саляма Адиля, влад.2/44</t>
  </si>
  <si>
    <t>085-0008506</t>
  </si>
  <si>
    <t>Выполнение СМР, ПНР, материалы, оборудование (за исключением замков, предоставляемых Заказчиком) по титулу: Строительство нов. РТП-3 с тр-ми 2х1600 кВА , ТП-14,ТП-15 с тр-ми 2х1250 кВА, 14КЛ-10 кВ, 44КЛ-0,4 кВ до ВРУ-0,4 кВ Заявителя, в т.ч. ПИР : г.Москва, район Левобережный, мкр.2Г, корп.17,18,19</t>
  </si>
  <si>
    <t>I-185464</t>
  </si>
  <si>
    <t>Строительство нов. РТП-3 с тр-ми 2х1600 кВА , ТП-14,ТП-15 с тр-ми 2х1250 кВА, 14КЛ-10 кВ, 44КЛ-0,4 кВ до ВРУ-0,4 кВ Заявителя, в т.ч. ПИР : г.Москва, район Левобережный, мкр.2Г, корп.17,18,19</t>
  </si>
  <si>
    <t>085-0008507</t>
  </si>
  <si>
    <t>Выполнение СМР, ПНР, материалы, оборудование (за исключением замков, предоставляемых Заказчиком) по титулу: Строительство РТП c тр. 2х1600кВА,4РКЛ-10кВ от РТП до ПС 110,ПС 833,до КЛ напр. РТП 26166 - РП 16181,ТП-2 с тр. 2х1600кВА,4КЛ-10кВ от ТП-2 до РТП,ТП-3,2КЛ-10кВ от ТП-1 до КЛ РТП-РП 16181,в т.ч. ПИР: г.Москва,ул.Маршала Тимошенко,д.15, стр.5</t>
  </si>
  <si>
    <t>I-185467</t>
  </si>
  <si>
    <t>Строительство РТП c тр. 2х1600кВА,4РКЛ-10кВ от РТП до ПС 110,ПС 833,до КЛ напр. РТП 26166 - РП 16181,ТП-2 с тр. 2х1600кВА,4КЛ-10кВ от ТП-2 до РТП,ТП-3,2КЛ-10кВ от ТП-1 до КЛ РТП-РП 16181,в т.ч. ПИР: г.Москва,ул.Маршала Тимошенко,д.15, стр.5</t>
  </si>
  <si>
    <t>085-0008508</t>
  </si>
  <si>
    <t>Выполнение СМР, ПНР, материалы, оборудование (за исключением замков, предоставляемых Заказчиком) по титулу: Строительство нов. ТП с тр-ми 2х1000 кВА, 4КЛ-10 кВ от КЛ направлением ТП 24325 - ТП 25288 до нов.ТП, 10КЛ-0,4 кВ от нов. ТП до ВРУ-0,4 кВ Заявителя, в т.ч. ПИР: г.Москва, Кунцево, кв.20, корп.22(ул. Ельнинская, вл.14Б)</t>
  </si>
  <si>
    <t>I-184118</t>
  </si>
  <si>
    <t>Строительство нов. ТП с тр-ми 2х1000 кВА, 4КЛ-10 кВ от КЛ направлением ТП 24325 - ТП 25288 до нов.ТП, 10КЛ-0,4 кВ от нов. ТП до ВРУ-0,4 кВ Заявителя, в т.ч. ПИР: г.Москва, Кунцево, кв.20, корп.22(ул. Ельнинская, вл.14Б)</t>
  </si>
  <si>
    <t>085-0008509</t>
  </si>
  <si>
    <t>Выполнение СМР, ПНР, материалы, оборудование (за исключением замков, предоставляемых Заказчиком) по титулу: Строительство 2КЛ-20 кВ  от СП-3 (АО «Лужники») до СП-4 (АО «Лужники») в заходом в нов. ТП-1,2,3, строительство ТП-1 с тр-ми 2х1600 кВА, ТП-2 с тр-ми 2х1250 кВА, ТП-3 с тр-ми 4х1000 кВА, в т.ч. ПИР: г.Москва, Ленинский пр-кт., влад.38</t>
  </si>
  <si>
    <t>I-186163</t>
  </si>
  <si>
    <t>Строительство 2КЛ-20 кВ  от СП-3 (АО «Лужники») до СП-4 (АО «Лужники») в заходом в нов. ТП-1,2,3, строительство ТП-1 с тр-ми 2х1600 кВА, ТП-2 с тр-ми 2х1250 кВА, ТП-3 с тр-ми 4х1000 кВА, в т.ч. ПИР: г.Москва, Ленинский пр-кт., влад.38</t>
  </si>
  <si>
    <t>085-0008510</t>
  </si>
  <si>
    <t>Выполнение СМР, ПНР, материалы, оборудование (за исключением замков, предоставляемых Заказчиком) по титулу: Строительство СП-20 кВ 1,2, ТП-1 c тр.2х1600кВА, ТП-2 с тр.2х1250 кВА, ТП-3,4 с тр.2х1000кВА, ТП-5 с тр.2х2000 кВА, 4КЛ-20кВ от ПС Пресня, ПС Кожевническая до СП-1,2,4КЛ-20кВ от СП-1 до СП-2,66КЛ-0,4кВ, в т.ч. ПИР: г.Москва,ул.Варварка,вл.6</t>
  </si>
  <si>
    <t>I-180916</t>
  </si>
  <si>
    <t>Строительство СП-20 кВ 1,2, ТП-1 c тр.2х1600кВА, ТП-2 с тр.2х1250 кВА, ТП-3,4 с тр.2х1000кВА, ТП-5 с тр.2х2000 кВА, 4КЛ-20кВ от ПС Пресня, ПС Кожевническая до СП-1,2,4КЛ-20кВ от СП-1 до СП-2,66КЛ-0,4кВ, в т.ч. ПИР: г.Москва,ул.Варварка,вл.6</t>
  </si>
  <si>
    <t>085-0008511</t>
  </si>
  <si>
    <t>Выполнение СМР, ПНР, материалы, оборудование (за исключением замков, предоставляемых Заказчиком) по титулу: Строительство нов. ТП с тр-ми 2х630 кВА, 4КЛ-10 кВ от нов. ТП до КЛ направлением РТП 12008 – ТП 24968, 6КЛ-0,4 кВ от нов. ТП до границ участка Заявителя, в т.ч. ПИР: г.Москва, Научный проезд, д.8, стр.1</t>
  </si>
  <si>
    <t>I-179859</t>
  </si>
  <si>
    <t>Строительство нов. ТП с тр-ми 2х630 кВА, 4КЛ-10 кВ от нов. ТП до КЛ направлением РТП 12008 – ТП 24968, 6КЛ-0,4 кВ от нов. ТП до границ участка Заявителя, в т.ч. ПИР: г.Москва, Научный проезд, д.8, стр.1</t>
  </si>
  <si>
    <t>085-0008512</t>
  </si>
  <si>
    <t>Выполнение СМР, ПНР, материалы, оборудование (за исключением замков, предоставляемых Заказчиком) по титулу: Строительство нов.ТП по пр."2БКТП400-1250" с тр. 2х630кВА, 4РКЛ-10кВ от нов.ТП до врезки в КЛ ТП28343-ТП27640, 8КЛ-0,4кВ от нов.ТП до границ участка Заявителя в сторону ВРУ1,1-2,2, в т.ч. ПИР: г.Москва, р.Кунцево, Партизанская ул., д.28,30</t>
  </si>
  <si>
    <t>I-179331</t>
  </si>
  <si>
    <t>Строительство нов.ТП по пр."2БКТП400-1250" с тр. 2х630кВА, 4РКЛ-10кВ от нов.ТП до врезки в КЛ ТП28343-ТП27640, 8КЛ-0,4кВ от нов.ТП до границ участка Заявителя в сторону ВРУ1,1-2,2, в т.ч. ПИР: г.Москва, р.Кунцево, Партизанская ул., д.28,30</t>
  </si>
  <si>
    <t>085-0008513</t>
  </si>
  <si>
    <t>Выполнение СМР, ПНР, материалы, оборудование (за исключением замков, предоставляемых Заказчиком) по титулу: Строительство нов. ТП с тр-ми 2х400 кВА, 4КЛ-6 кВ от нов. ТП до КЛ направлением РТП 5056 – ТП 6540, 6КЛ-0,4 кВ от нов. ТП до границ участка Заявителя в сторону ВРЩ-0,4 кВ 1,2, в т.ч. ПИР: г.Москва, ул.Гжатская, влад.16</t>
  </si>
  <si>
    <t>I-179863</t>
  </si>
  <si>
    <t>Строительство нов. ТП с тр-ми 2х400 кВА, 4КЛ-6 кВ от нов. ТП до КЛ направлением РТП 5056 – ТП 6540, 6КЛ-0,4 кВ от нов. ТП до границ участка Заявителя в сторону ВРЩ-0,4 кВ 1,2, в т.ч. ПИР: г.Москва, ул.Гжатская, влад.16</t>
  </si>
  <si>
    <t>085-0008514</t>
  </si>
  <si>
    <t>Выполнение СМР, ПНР, материалы, оборудование (за исключением замков, предоставляемых Заказчиком) по титулу: Строительство нов. ТП с тр-ми 2х630 кВА, 4КЛ-10 кВ от нов. ТП до КЛ направлением ТП 28399 – ТП 28402, 6КЛ-0,4 кВ от нов. ТП до границ участка Заявителя, в т.ч. ПИР: г.Москва, ул.Маломосковская, влад.22</t>
  </si>
  <si>
    <t>I-177384</t>
  </si>
  <si>
    <t>Строительство нов. ТП с тр-ми 2х630 кВА, 4КЛ-10 кВ от нов. ТП до КЛ направлением ТП 28399 – ТП 28402, 6КЛ-0,4 кВ от нов. ТП до границ участка Заявителя, в т.ч. ПИР: г.Москва, ул.Маломосковская, влад.22</t>
  </si>
  <si>
    <t>085-0008515</t>
  </si>
  <si>
    <t>Выполнение СМР, ПНР, материалы, оборудование (за исключением замков, предоставляемых Заказчиком) по титулу: Строительство нов. ТП с тр-ми 2х630 кВА, 4КЛ-10 кВ от нов. ТП до КЛ направлением ТП 21727 – ТП 21226, 8КЛ-0,4 кВ от нов. ТП до границ участка Заявителя, в т.ч. ПИР: г.Москва, ул.Цимлянская, д.2</t>
  </si>
  <si>
    <t>I-181735</t>
  </si>
  <si>
    <t>Строительство нов. ТП с тр-ми 2х630 кВА, 4КЛ-10 кВ от нов. ТП до КЛ направлением ТП 21727 – ТП 21226, 8КЛ-0,4 кВ от нов. ТП до границ участка Заявителя, в т.ч. ПИР: г.Москва, ул.Цимлянская, д.2</t>
  </si>
  <si>
    <t>085-0008516</t>
  </si>
  <si>
    <t>Выполнение СМР, ПНР, материалы, оборудование (за исключением замков, предоставляемых Заказчиком) по титулу: Строительство новой ТП с тр-ми 2х630 кВА, 4КЛ-10 кВ от новой ТП до КЛ направлением ТП 15751 – ТП 13615, в т.ч. ПИР: г.Москва, между каналом им. Москвы и ул.Левобережной</t>
  </si>
  <si>
    <t>I-181740</t>
  </si>
  <si>
    <t>Строительство новой ТП с тр-ми 2х630 кВА, 4КЛ-10 кВ от новой ТП до КЛ направлением ТП 15751 – ТП 13615, в т.ч. ПИР: г.Москва, между каналом им. Москвы и ул.Левобережной</t>
  </si>
  <si>
    <t>085-0008517</t>
  </si>
  <si>
    <t>Выполнение СМР, ПНР, материалы, оборудование (за исключением замков, предоставляемых Заказчиком) по титулу: Строительство нов.ТП с тр-ми 2х400 кВА, 4КЛ-10 кВ от нов.ТП до КЛ направлением ТП 21022 – ТП 25895, 6КЛ-0,4 кВ от нов. ТП до границ участка Заявителя, но не далее стены фасада здания, в т.ч. ПИР: г.Москва, Воронцовский Парк, влад. 1,2,5,6,7</t>
  </si>
  <si>
    <t>I-184363</t>
  </si>
  <si>
    <t>Строительство нов.ТП с тр-ми 2х400 кВА, 4КЛ-10 кВ от нов.ТП до КЛ направлением ТП 21022 – ТП 25895, 6КЛ-0,4 кВ от нов. ТП до границ участка Заявителя, но не далее стены фасада здания, в т.ч. ПИР: г.Москва, Воронцовский Парк, влад. 1,2,5,6,7</t>
  </si>
  <si>
    <t>085-0008519</t>
  </si>
  <si>
    <t>Выполнение СМР, ПНР, материалы, оборудование (за исключением замков, предоставляемых Заказчиком) по титулу: Строительство ТП с тр-ми 2х400 кВА, 4РКЛ-10 кВ от ТП до врезки в РКЛ-10 кВ напр. ТП 21383 - ТП 28309, 4КЛ-0,4 кВ от ТП до границ участка Заявителя, в т.ч. ПИР: г.Москва, ул.Митинская, влад.30</t>
  </si>
  <si>
    <t>I-186439</t>
  </si>
  <si>
    <t>Строительство ТП с тр-ми 2х400 кВА, 4РКЛ-10 кВ от ТП до врезки в РКЛ-10 кВ напр. ТП 21383 - ТП 28309, 4КЛ-0,4 кВ от ТП до границ участка Заявителя, в т.ч. ПИР: г.Москва, ул.Митинская, влад.30</t>
  </si>
  <si>
    <t>085-0008520</t>
  </si>
  <si>
    <t>Выполнение СМР, ПНР, материалы, оборудование (за исключением замков, предоставляемых Заказчиком) по титулу: Строительство ТП с тр-ми 2х400 кВА, 2КЛ-10 кВ от ТП 12626 до новой ТП, 2КЛ-10 кВ от ТП 11961 до новой ТП, 6КЛ-0,4 кВ от новой ТП до границ участка Заявителя, в т.ч. ПИР: г.Москва, р-н Кузьминки, квартал 115, корп.16</t>
  </si>
  <si>
    <t>I-186697</t>
  </si>
  <si>
    <t>Строительство ТП с тр-ми 2х400 кВА, 2КЛ-10 кВ от ТП 12626 до новой ТП, 2КЛ-10 кВ от ТП 11961 до новой ТП, 6КЛ-0,4 кВ от новой ТП до границ участка Заявителя, в т.ч. ПИР: г.Москва, р-н Кузьминки, квартал 115, корп.16</t>
  </si>
  <si>
    <t>085-0008521</t>
  </si>
  <si>
    <t>Выполнение СМР, ПНР, материалы, оборудование (за исключением замков, предоставляемых Заказчиком) по титулу: Реконструкция ТП-18788 с тр-ми 2х1250 кВА, в т.ч. ПИР: г.Москва, ул. Героев Панфиловцев, д.28</t>
  </si>
  <si>
    <t>I-167166</t>
  </si>
  <si>
    <t>Реконструкция ТП-18788 с тр-ми 2х1250 кВА, в т.ч. ПИР: г.Москва, ул. Героев Панфиловцев, д.28</t>
  </si>
  <si>
    <t>085-0008529</t>
  </si>
  <si>
    <t>Выполнение СМР, ПНР, материалы, оборудование (за исключением замков, предоставляемых Заказчиком) по титулу: Строительство нов. ТП с тр-ми 2х630 кВА, 4РКЛ-10 кВ от нов. ТП до КЛ направлением РТП 14070 - ТП 14550, 8КЛ-0,4 кВ от нов. ТП до границ учаска Заявителя, в т.ч. ПИР: г.Москва, ул.Багрицкого, влад.10, корп.3, стр.2,3</t>
  </si>
  <si>
    <t>I-186165</t>
  </si>
  <si>
    <t>Строительство нов. ТП с тр-ми 2х630 кВА, 4РКЛ-10 кВ от нов. ТП до КЛ направлением РТП 14070 - ТП 14550, 8КЛ-0,4 кВ от нов. ТП до границ учаска Заявителя, в т.ч. ПИР: г.Москва, ул.Багрицкого, влад.10, корп.3, стр.2,3</t>
  </si>
  <si>
    <t>085-0008531</t>
  </si>
  <si>
    <t>Выполнение СМР, ПНР, материалы, оборудование (за исключением замков, предоставляемых Заказчиком) по титулу: Строительство ТП с тр-ми 2х630 кВА, 4КЛ-10 кВ от новой ТП до врезки в КЛ направлением РТП 12043 - ТП 14706, 8КЛ-0,4 кВ от новой ТП до стены фасада здания, в т.ч. ПИР: г.Москва, 1-й Стрелецкий проезд, влад.14/21</t>
  </si>
  <si>
    <t>I-187178</t>
  </si>
  <si>
    <t>Строительство ТП с тр-ми 2х630 кВА, 4КЛ-10 кВ от новой ТП до врезки в КЛ направлением РТП 12043 - ТП 14706, 8КЛ-0,4 кВ от новой ТП до стены фасада здания, в т.ч. ПИР: г.Москва, 1-й Стрелецкий проезд, влад.14/21</t>
  </si>
  <si>
    <t>085-0008532</t>
  </si>
  <si>
    <t>Выполнение СМР, ПНР, материалы, оборудование (за исключением замков, предоставляемых Заказчиком) по титулу: Реконструкция ТП 18208 с заменой тр-ов 2х1000 кВАвзамен 2х630 кВА, в т.ч. ПИР: г.Москва, ул. М.Никитская, д.13, стр.1, 2, 3, 4</t>
  </si>
  <si>
    <t>I-189420</t>
  </si>
  <si>
    <t>Реконструкция ТП 18208 с заменой тр-ов 2х1000 кВАвзамен 2х630 кВА, в т.ч. ПИР: г.Москва, ул. М.Никитская, д.13, стр.1, 2, 3, 4</t>
  </si>
  <si>
    <t>085-0008534</t>
  </si>
  <si>
    <t>Выполнение СМР, ПНР, материалы, оборудование (за исключением замков, предоставляемых Заказчиком) по титулу: Реконструкция ТП 767 с установкой тр-ов 2х1250 кВА, в т.ч. ПИР: г.Москва, ул.Староалексеевская, д.8</t>
  </si>
  <si>
    <t>I-179060</t>
  </si>
  <si>
    <t>Реконструкция ТП 767 с установкой тр-ов 2х1250 кВА, в т.ч. ПИР: г.Москва, ул.Староалексеевская, д.8</t>
  </si>
  <si>
    <t>085-0008536</t>
  </si>
  <si>
    <t>Выполнение СМР, ПНР, материалы, оборудование (за исключением замков, предоставляемых Заказчиком) по титулу: Реконструкция ТП 20766 с установкой тр-ов 2х1000 кВА, в т.ч. ПИР: г.Москва, Б.Предтеченский пер., д.30, стр.1</t>
  </si>
  <si>
    <t>I-184069</t>
  </si>
  <si>
    <t>Реконструкция ТП 20766 с установкой тр-ов 2х1000 кВА, в т.ч. ПИР: г.Москва, Б.Предтеченский пер., д.30, стр.1</t>
  </si>
  <si>
    <t>085-0008535</t>
  </si>
  <si>
    <t>Выполнение СМР, ПНР, материалы, оборудование (за исключением замков, предоставляемых Заказчиком) по титулу: Строительство нов.ТП (2БКТП 400-1250) с тр. 2х630кВА, 2КЛ-10кВ от РТП-12120 до ТП-15778 за заходом в нов.ТП, 4КЛ-0,4кВ от нов.ТП до стены фасада здания Заявителя, в т.ч.ПИР: г.Москва, Б.Семеновская ул., вл.17А</t>
  </si>
  <si>
    <t>I-178072</t>
  </si>
  <si>
    <t>Строительство нов.ТП (2БКТП 400-1250) с тр. 2х630кВА, 2КЛ-10кВ от РТП-12120 до ТП-15778 за заходом в нов.ТП, 4КЛ-0,4кВ от нов.ТП до стены фасада здания Заявителя, в т.ч.ПИР: г.Москва, Б.Семеновская ул., вл.17А</t>
  </si>
  <si>
    <t>085-0008533</t>
  </si>
  <si>
    <t>Выполнение СМР, ПНР, материалы, оборудование (за исключением замков, предоставляемых Заказчиком) по титулу: Реконструкция ТП 2217 с тр-ми 2х1000 кВА взамен существующих 2х400 кВА, 4РКЛ-10 кВ от ТП 2217 до КЛ направлением РТП 18056 - ТП 23791, в т.ч. ПИР: г.Москва, ул. Б.Дмитровка, д.32, стр.1</t>
  </si>
  <si>
    <t>I-184066</t>
  </si>
  <si>
    <t>Реконструкция ТП 2217 с тр-ми 2х1000 кВА взамен существующих 2х400 кВА, 4РКЛ-10 кВ от ТП 2217 до КЛ направлением РТП 18056 - ТП 23791, в т.ч. ПИР: г.Москва, ул. Б.Дмитровка, д.32, стр.1</t>
  </si>
  <si>
    <t>085-0008530</t>
  </si>
  <si>
    <t>Выполнение СМР, ПНР, материалы, оборудование (за исключением замков, предоставляемых Заказчиком) по титулу: Реконструкция ТП 28760 (взамен ТП 13510) с установкой тр-ов 2х630 кВА, перевод КЛ-10 кВ из ТП 13510 в ТП 28760, в т.ч. ПИР: г.Москва, ул.Садовники, д.19</t>
  </si>
  <si>
    <t>I-181224</t>
  </si>
  <si>
    <t>Реконструкция ТП 28760 (взамен ТП 13510) с установкой тр-ов 2х630 кВА, перевод КЛ-10 кВ из ТП 13510 в ТП 28760, в т.ч. ПИР: г.Москва, ул.Садовники, д.19</t>
  </si>
  <si>
    <t>085-0008528</t>
  </si>
  <si>
    <t>Выполнение СМР, ПНР, материалы, оборудование (за исключением замков, предоставляемых Заказчиком) по титулу: Реконструкция ТП 14742 с установкой тр-ов 2х1000 кВА взамен существующих 2х400 кВА, в т.ч.ПИР: г.Москва, проезд Аэропорта, д.8, д.8, стр.3-5, стр.7-11</t>
  </si>
  <si>
    <t>I-179865</t>
  </si>
  <si>
    <t>Реконструкция ТП 14742 с установкой тр-ов 2х1000 кВА взамен существующих 2х400 кВА, в т.ч.ПИР: г.Москва, проезд Аэропорта, д.8, д.8, стр.3-5, стр.7-11</t>
  </si>
  <si>
    <t>085-0008527</t>
  </si>
  <si>
    <t>Выполнение СМР, ПНР, материалы, оборудование (за исключением замков, предоставляемых Заказчиком) по титулу: Реконструкция ТП 19784 с установкой тр-ов 2х1250 кВА взамен 2х630 кВА, 16-местных сборок н/н взамен сущ., в т.ч. ПИР: г.Москва, Шмитовский проезд, д.3, стр.1</t>
  </si>
  <si>
    <t>I-182930</t>
  </si>
  <si>
    <t>Реконструкция ТП 19784 с установкой тр-ов 2х1250 кВА взамен 2х630 кВА, 16-местных сборок н/н взамен сущ., в т.ч. ПИР: г.Москва, Шмитовский проезд, д.3, стр.1</t>
  </si>
  <si>
    <t>085-0008525</t>
  </si>
  <si>
    <t>Выполнение СМР, ПНР, материалы, оборудование (за исключением замков, предоставляемых Заказчиком) по титулу: Строительство новой ТП с тр-ми 2х630 кВА, 4РКЛ-10 кВ от новой ТП до врезки в КЛ направлением ТП 13454 - ТП 22436, 6КЛ-0,4 кВ от новой ТП до границ участка Заявителя, в т.ч. ПИР: г.Москва, ул.Лобненская, влад.13</t>
  </si>
  <si>
    <t>I-173127</t>
  </si>
  <si>
    <t>Строительство новой ТП с тр-ми 2х630 кВА, 4РКЛ-10 кВ от новой ТП до врезки в КЛ направлением ТП 13454 - ТП 22436, 6КЛ-0,4 кВ от новой ТП до границ участка Заявителя, в т.ч. ПИР: г.Москва, ул.Лобненская, влад.13</t>
  </si>
  <si>
    <t>085-0008524</t>
  </si>
  <si>
    <t>Выполнение СМР, ПНР, материалы, оборудование (за исключением замков, предоставляемых Заказчиком) по титулу: Строительство новой ТП-1 с тр-ми 2х1000 кВА, 4КЛ-10 кВ от КЛ-10кВ направлением ТП-4 - ТП-5 до новой ТП-1, 8КЛ-0,4 кВ от новой ТП-1 до ВРУ- 0,4 кВ 1,2 Заявителя, в т.ч. ПИР: г.Москва, Дмитровское ш., вл.167, корп.13</t>
  </si>
  <si>
    <t>I-185463</t>
  </si>
  <si>
    <t>Строительство новой ТП-1 с тр-ми 2х1000 кВА, 4КЛ-10 кВ от КЛ-10кВ направлением ТП-4 - ТП-5 до новой ТП-1, 8КЛ-0,4 кВ от новой ТП-1 до ВРУ- 0,4 кВ 1,2 Заявителя, в т.ч. ПИР: г.Москва, Дмитровское ш., вл.167, корп.13</t>
  </si>
  <si>
    <t>085-0008523</t>
  </si>
  <si>
    <t>Выполнение СМР, ПНР, материалы, оборудование (за исключением замков, предоставляемых Заказчиком) по титулу: Стр-во РП-15,ТП-140 с тр 2х1250кВА,ТП-139 с тр 2х1000кВА,2КЛ-10кВ от ПС Руднево,ПС Каскадная до РП-15,4КЛ-10кВ от ТП-140 до РП-15,ТП-139,28КЛ-0,4кВ,в т.ч. ПИР: г.Москва,п.Некрасовка,иловые пл. Люберецких полей аэрации,кв-л.13а,к.8,9,10,11</t>
  </si>
  <si>
    <t>I-187579</t>
  </si>
  <si>
    <t>Стр-во РП-15,ТП-140 с тр 2х1250кВА,ТП-139 с тр 2х1000кВА,2КЛ-10кВ от ПС Руднево,ПС Каскадная до РП-15,4КЛ-10кВ от ТП-140 до РП-15,ТП-139,28КЛ-0,4кВ,в т.ч. ПИР: г.Москва,п.Некрасовка,иловые пл. Люберецких полей аэрации,кв-л.13а,к.8,9,10,11</t>
  </si>
  <si>
    <t>085-0008522</t>
  </si>
  <si>
    <t xml:space="preserve">Выполнение СМР, ПНР, материалы, оборудование (за исключением замков, предоставляемых Заказчиком) по титулу: Строительство нов.ТП-1,ТП-2 с тр-ми 2х1250кВА,4КЛ-10кВ от КЛ напр. ТП 19816 – ТП 21833 до нов.ТП-1,ТП-2, 2КЛ-10кВ от нов.ТП-1 до ТП-2,30КЛ-0,4кВ от ТП-1,2 до ВРУ Заявителя, в т.ч. ПИР: г.Москва, Внутренний проезд, влад.8, стр.2-10,12,13,14 </t>
  </si>
  <si>
    <t>I-186162</t>
  </si>
  <si>
    <t xml:space="preserve">Строительство нов.ТП-1,ТП-2 с тр-ми 2х1250кВА,4КЛ-10кВ от КЛ напр. ТП 19816 – ТП 21833 до нов.ТП-1,ТП-2, 2КЛ-10кВ от нов.ТП-1 до ТП-2,30КЛ-0,4кВ от ТП-1,2 до ВРУ Заявителя, в т.ч. ПИР: г.Москва, Внутренний проезд, влад.8, стр.2-10,12,13,14 </t>
  </si>
  <si>
    <t>085-0008518</t>
  </si>
  <si>
    <t>Выполнение СМР, ПНР, материалы, оборудование (за исключением замков, предоставляемых Заказчиком) по титулу: Строительство нов.РП, 2КЛ-10кВ от ПС-438 до нов. РП, 2КЛ-10кВ от РП-19199 до нов. РП, в т.ч. ПИР: г.Москва, г. Зеленоград, мкр. 17 возле д. Андреевка</t>
  </si>
  <si>
    <t>I-188541</t>
  </si>
  <si>
    <t>Строительство нов.РП, 2КЛ-10кВ от ПС-438 до нов. РП, 2КЛ-10кВ от РП-19199 до нов. РП, в т.ч. ПИР: г.Москва, г. Зеленоград, мкр. 17 возле д. Андреевка</t>
  </si>
  <si>
    <t>085-0008460</t>
  </si>
  <si>
    <t>Выполнение СМР, ПНР, материалы, оборудование (за исключением замков, предоставляемых Заказчиком) по титулу: Строительство ТП-1, ТП-2 с тр-ми 2х1000 кВА, 4КЛ-10 кВ от ТП-1 до РП 12035, до ТП-2, 2КЛ-10 кВ от РТП 18105 до ТП-2, 22КЛ-0,4 кВ от ТП-1, ТП-2 до ВРУ-0,4кВ Заявителя, в т.ч. ПИР: г.Москва, ул. Берзарина вл. 28, стр. 1,2,7,8,9,10,13,14,19,20</t>
  </si>
  <si>
    <t>I-186350</t>
  </si>
  <si>
    <t>Строительство ТП-1, ТП-2 с тр-ми 2х1000 кВА, 4КЛ-10 кВ от ТП-1 до РП 12035, до ТП-2, 2КЛ-10 кВ от РТП 18105 до ТП-2, 22КЛ-0,4 кВ от ТП-1, ТП-2 до ВРУ-0,4кВ Заявителя, в т.ч. ПИР: г.Москва, ул. Берзарина вл. 28, стр. 1,2,7,8,9,10,13,14,19,20</t>
  </si>
  <si>
    <t>085-0008453</t>
  </si>
  <si>
    <t>Выполнение СМР, ПНР, материалы, оборудование (за исключением замков, предоставляемых Заказчиком) по титулу: Строительство нов.ТП-5,7,8 с тр-ми  2х1000 кВА, КЛ-10кВ от ТП-5 до КЛ напр.РТП-ТП-6, КЛ-10 кВ от ТП-7 до КЛ напр. ТП-10-ТП-9,КЛ-10 кВ от ТП- 8 до КЛ  напр.ТП-9-РП-12188,КЛ-0,4 кВ, в т.ч. ПИР: г.Москва, ул.Левобережная, вл.4,4А</t>
  </si>
  <si>
    <t>I-186309</t>
  </si>
  <si>
    <t>Строительство нов.ТП-5,7,8 с тр-ми  2х1000 кВА, КЛ-10кВ от ТП-5 до КЛ напр.РТП-ТП-6, КЛ-10 кВ от ТП-7 до КЛ напр. ТП-10-ТП-9,КЛ-10 кВ от ТП- 8 до КЛ  напр.ТП-9-РП-12188,КЛ-0,4 кВ, в т.ч. ПИР: г.Москва, ул.Левобережная, вл.4,4А</t>
  </si>
  <si>
    <t>085-0008446</t>
  </si>
  <si>
    <t>Выполнение СМР, ПНР, материалы, оборудование (за исключением замков, предоставляемых Заказчиком) по титулу:Строительство нов.ТП-137,138 с тр-ми 2х1250кВА, 2КЛ-10кВ от ТП-139 до РТП-14 с заходом в нов.ТП-137,138, 18КЛ-0,4кВ, в т.ч. ПИР: г.Москва,п.Некрасовка,иловые пл. Люберецких полей аэрации,кв-л.13а,к.6а,6б,7</t>
  </si>
  <si>
    <t>I-188539</t>
  </si>
  <si>
    <t>Строительство нов.ТП-137,138 с тр-ми 2х1250кВА, 2КЛ-10кВ от ТП-139 до РТП-14 с заходом в нов.ТП-137,138, 18КЛ-0,4кВ, в т.ч. ПИР: г.Москва,п.Некрасовка,иловые пл. Люберецких полей аэрации,кв-л.13а,к.6а,6б,7</t>
  </si>
  <si>
    <t>085-0008443</t>
  </si>
  <si>
    <t>Выполнение СМР, ПНР, материалы, оборудование (за исключением замков, предоставляемых Заказчиком) по титулу:Строительство РП, 2КЛ-10 кВ от РП «Горизонт» (И-11-00-934960/102) до нов. РП, 2КЛ-10 кВ от ТП 14992 до нов. РП, 2КЛ-0,4 кВ от ТП 15794 до нов. РП, в т.ч. ПИР: г.Москва, ул.Автозаводская, влад.23, стр.931,982,638</t>
  </si>
  <si>
    <t>I-189180</t>
  </si>
  <si>
    <t>Строительство РП, 2КЛ-10 кВ от РП «Горизонт» (И-11-00-934960/102) до нов. РП, 2КЛ-10 кВ от ТП 14992 до нов. РП, 2КЛ-0,4 кВ от ТП 15794 до нов. РП, в т.ч. ПИР: г.Москва, ул.Автозаводская, влад.23, стр.931,982,638</t>
  </si>
  <si>
    <t>085-0008438</t>
  </si>
  <si>
    <t>Выполнение СМР, ПНР, материалы, оборудование (за исключением замков, предоставляемых Заказчиком) по титулу:Строительство РП, 2КЛ-10 кВ от нов. РП до ТП 14439, 2КЛ-10 кВ от нов. РП до ТП 20909, в т.ч. ПИР: г.Москва, ул. Рогожский Вал, влад. 12</t>
  </si>
  <si>
    <t>I-187896</t>
  </si>
  <si>
    <t>Строительство РП, 2КЛ-10 кВ от нов. РП до ТП 14439, 2КЛ-10 кВ от нов. РП до ТП 20909, в т.ч. ПИР: г.Москва, ул. Рогожский Вал, влад. 12</t>
  </si>
  <si>
    <t>085-0008435</t>
  </si>
  <si>
    <t>Выполнение СМР, ПНР, материалы, оборудование (за исключением замков, предоставляемых Заказчиком) по титулу:Строительство ТП с тр-ми 2х630 кВА, 4КЛ-10 кВ от нов.ТП до КЛ напр. ТП 27209 - ТП 13062, 8КЛ-0,4 кВ от нов.ТП в сторону ВРЩ-0,4 кВ 1,2,3, в т.ч. ПИР: г.Москва, Северное Измайлово, мкр.80, (Щелковское шоссе, между д.90 и д.92, корп.2)</t>
  </si>
  <si>
    <t>I-188927</t>
  </si>
  <si>
    <t>Строительство ТП с тр-ми 2х630 кВА, 4КЛ-10 кВ от нов.ТП до КЛ напр. ТП 27209 - ТП 13062, 8КЛ-0,4 кВ от нов.ТП в сторону ВРЩ-0,4 кВ 1,2,3, в т.ч. ПИР: г.Москва, Северное Измайлово, мкр.80, (Щелковское шоссе, между д.90 и д.92, корп.2)</t>
  </si>
  <si>
    <t>085-0008434</t>
  </si>
  <si>
    <t>Выполнение СМР, ПНР, материалы, оборудование (за исключением замков, предоставляемых Заказчиком) по титулу: Строительство ТП-1 с тр-ми 2х630 кВА, 4КЛ-10 кВ от КЛ-10 кВ напр. РП 26025 - ТП 26588  до ТП-1, 8КЛ-0,4 кВ от ТП-1 до ВРУ- 0,4 кВ Заявителя, в т.ч. ПИР: г. Москва, Северная 9-я линия, влад. 1б.</t>
  </si>
  <si>
    <t>I-186352</t>
  </si>
  <si>
    <t>Строительство ТП-1 с тр-ми 2х630 кВА, 4КЛ-10 кВ от КЛ-10 кВ напр. РП 26025 - ТП 26588  до ТП-1, 8КЛ-0,4 кВ от ТП-1 до ВРУ- 0,4 кВ Заявителя, в т.ч. ПИР: г. Москва, Северная 9-я линия, влад. 1б.</t>
  </si>
  <si>
    <t>085-0008432</t>
  </si>
  <si>
    <t>Выполнение СМР, ПНР, материалы, оборудование (за исключением замков, предоставляемых Заказчиком) по титулу: Строительство РП, 2КЛ-10 кВ от ТП 21731 до нов. РП, 2КЛ-10 кВ от ТП 21566 до нов. РП, в т.ч. ПИР: г.Москва, ул. Авиаконструктора Миля, влад.7</t>
  </si>
  <si>
    <t>I-188147</t>
  </si>
  <si>
    <t>Строительство РП, 2КЛ-10 кВ от ТП 21731 до нов. РП, 2КЛ-10 кВ от ТП 21566 до нов. РП, в т.ч. ПИР: г.Москва, ул. Авиаконструктора Миля, влад.7</t>
  </si>
  <si>
    <t>085-0008421</t>
  </si>
  <si>
    <t>Выполнение СМР, ПНР, материалы, оборудование (за исключением замков, предоставляемых Заказчиком) по титулу: Строительство ТП "Долгопрудная" с тр-ми 2х630 кВА, 4КЛ-10 кВ от ТП "Долгопрудная" до врезки в КЛ напр. ТП 13435 – ТП 13436, 8КЛ-0,4 кВ от ТП "Долгопрудная" до границ участка Заявителя, в т.ч. ПИР: г.Москва, ул.Долгопрудная, влад.12</t>
  </si>
  <si>
    <t>I-189475</t>
  </si>
  <si>
    <t>Строительство ТП "Долгопрудная" с тр-ми 2х630 кВА, 4КЛ-10 кВ от ТП "Долгопрудная" до врезки в КЛ напр. ТП 13435 – ТП 13436, 8КЛ-0,4 кВ от ТП "Долгопрудная" до границ участка Заявителя, в т.ч. ПИР: г.Москва, ул.Долгопрудная, влад.12</t>
  </si>
  <si>
    <t>085-0008417</t>
  </si>
  <si>
    <t>Выполнение СМР, ПНР, материалы, оборудование (за исключением замков, предоставляемых Заказчиком) по титулу: Строительство нов.ТП (корп.24,27) с тр-ми 2х1250кВА, 2РКЛ-10кВ от нов.ТП до вр. в КЛ РТП 28126 - ТП 28717, 2РКЛ-10кВ от нов.ТП до нов.ТП (корп.26, ТУ И-15-00-934495/102), 6КЛ-0,4кВ, в т.ч.ПИР: г.Москва, Вернадского пр-кт., кв.34-35, корп.24</t>
  </si>
  <si>
    <t>I-177747</t>
  </si>
  <si>
    <t>Строительство нов.ТП (корп.24,27) с тр-ми 2х1250кВА, 2РКЛ-10кВ от нов.ТП до вр. в КЛ РТП 28126 - ТП 28717, 2РКЛ-10кВ от нов.ТП до нов.ТП (корп.26, ТУ И-15-00-934495/102), 6КЛ-0,4кВ, в т.ч.ПИР: г.Москва, Вернадского пр-кт., кв.34-35, корп.24</t>
  </si>
  <si>
    <t>085-0008413</t>
  </si>
  <si>
    <t>Выполнение СМР, ПНР, материалы, оборудование (за исключением замков, предоставляемых Заказчиком) по титулу: Строительство нов. РП, 4КЛ-10кВ от КЛ-10кВ напр. РТП-28069 – ТП-19802 до нов. РП, 2КЛ-0,4кВ от ТП-19802 до нов. РП, в т.ч. ПИР: г.Москва, Нахимовский пр-кт., влад. 21</t>
  </si>
  <si>
    <t>I-188543</t>
  </si>
  <si>
    <t>Строительство нов. РП, 4КЛ-10кВ от КЛ-10кВ напр. РТП-28069 – ТП-19802 до нов. РП, 2КЛ-0,4кВ от ТП-19802 до нов. РП, в т.ч. ПИР: г.Москва, Нахимовский пр-кт., влад. 21</t>
  </si>
  <si>
    <t>085-0008411</t>
  </si>
  <si>
    <t>Выполнение СМР, ПНР, материалы, оборудование (за исключением замков, предоставляемых Заказчиком) по титулу: Строительство ТП с тр-ми 2х630 кВА, 4КЛ-10 кВ от нов.ТП до врезки в КЛ напр. ТП 11501 Б – РТП 27019, ТП 11501 А - ТП 12989 Б, 4КЛ-0,4 кВ от нов.ТП до границ участка Заявителя, в т.ч. ПИР: г.Москва, ул.Самеда Вургуна, влад.7, влад.11</t>
  </si>
  <si>
    <t>I-189473</t>
  </si>
  <si>
    <t>Строительство ТП с тр-ми 2х630 кВА, 4КЛ-10 кВ от нов.ТП до врезки в КЛ напр. ТП 11501 Б – РТП 27019, ТП 11501 А - ТП 12989 Б, 4КЛ-0,4 кВ от нов.ТП до границ участка Заявителя, в т.ч. ПИР: г.Москва, ул.Самеда Вургуна, влад.7, влад.11</t>
  </si>
  <si>
    <t>085-0008408</t>
  </si>
  <si>
    <t>Выполнение СМР, ПНР, материалы, оборудование (за исключением замков, предоставляемых Заказчиком) по титулу: Строительство нов. ТП (корпус 12, 12А) с тр-ми 2х1000 кВА, 4РКЛ-10 кВ от нов. ТП до ТП 12503, до нов. РТП (корпус 10,11), 6КЛ-0,4 кВ от нов. ТП до ВРЩ-0,4 кВ 1,2 Заявителя, в т.ч. ПИР: г.Москва, Вернадского пр-кт, кв.32-33, корп.12, 12А</t>
  </si>
  <si>
    <t>I-170014</t>
  </si>
  <si>
    <t>Строительство нов. ТП (корпус 12, 12А) с тр-ми 2х1000 кВА, 4РКЛ-10 кВ от нов. ТП до ТП 12503, до нов. РТП (корпус 10,11), 6КЛ-0,4 кВ от нов. ТП до ВРЩ-0,4 кВ 1,2 Заявителя, в т.ч. ПИР: г.Москва, Вернадского пр-кт, кв.32-33, корп.12, 12А</t>
  </si>
  <si>
    <t>085-0008406</t>
  </si>
  <si>
    <t>Выполнение СМР, ПНР, материалы, оборудование (за исключением замков, предоставляемых Заказчиком) по титулу: Строительство нов.ТП 2 с тр-ми 2х1000 кВА, 4КЛ-10 кВ от нов.ТП 2 до КЛ направ. РП 21039 – ТП 1 (строится по ТУ И-15-00-904144/102), 4КЛ-0,4 кВ от нов.ТП 2 до границ участка Заявителя, в т.ч. ПИР: г.Москва, р-он Фили-Давыдково, кв.71,корп.16</t>
  </si>
  <si>
    <t>I-178466</t>
  </si>
  <si>
    <t>Строительство нов.ТП 2 с тр-ми 2х1000 кВА, 4КЛ-10 кВ от нов.ТП 2 до КЛ направ. РП 21039 – ТП 1 (строится по ТУ И-15-00-904144/102), 4КЛ-0,4 кВ от нов.ТП 2 до границ участка Заявителя, в т.ч. ПИР: г.Москва, р-он Фили-Давыдково, кв.71,корп.16</t>
  </si>
  <si>
    <t>085-0008405</t>
  </si>
  <si>
    <t>Выполнение СМР, ПНР, материалы, оборудование (за исключением замков, предоставляемых Заказчиком) по титулу: Строительство ТП с тр-ом 1х630 кВА, 2КЛ-10 кВ от новой ТП до КЛ направлением ТП 15357 А - ТП 22180 А, 4КЛ-0,4 кВ от новой ТП до границ участка Заявителя, в сторону ВРЩ-0,4 кВ 1,2, в т.ч. ПИР: г.Москва, зона отдыха "Терлецкая Дубрава"</t>
  </si>
  <si>
    <t>I-187577</t>
  </si>
  <si>
    <t>Строительство ТП с тр-ом 1х630 кВА, 2КЛ-10 кВ от новой ТП до КЛ направлением ТП 15357 А - ТП 22180 А, 4КЛ-0,4 кВ от новой ТП до границ участка Заявителя, в сторону ВРЩ-0,4 кВ 1,2, в т.ч. ПИР: г.Москва, зона отдыха "Терлецкая Дубрава"</t>
  </si>
  <si>
    <t>085-0008402</t>
  </si>
  <si>
    <t>Выполнение СМР, ПНР, материалы, оборудование (за исключением замков, предоставляемых Заказчиком) по титулу: Строительство нов.ТП с тр-ми 2х630 кВА, 2РКЛ-10кВ от нов.ТП до РТП 14033, 2РКЛ-10 кВ от нов.ТП до врезки в КЛ направ.РТП 14033 - ТП 16963, 6КЛ-0,4 кВ от нов.ТП до новых ВРЩ-0,4 кВ Заявителя, в т.ч.ПИР: г.Москва, ул.Островитянова, д.1, стр.1</t>
  </si>
  <si>
    <t>I-167783</t>
  </si>
  <si>
    <t>Строительство нов.ТП с тр-ми 2х630 кВА, 2РКЛ-10кВ от нов.ТП до РТП 14033, 2РКЛ-10 кВ от нов.ТП до врезки в КЛ направ.РТП 14033 - ТП 16963, 6КЛ-0,4 кВ от нов.ТП до новых ВРЩ-0,4 кВ Заявителя, в т.ч.ПИР: г.Москва, ул.Островитянова, д.1, стр.1</t>
  </si>
  <si>
    <t>085-0008398</t>
  </si>
  <si>
    <t>Выполнение СМР, ПНР, материалы, оборудование (за исключением замков, предоставляемых Заказчиком) по титулу: Строительство нов.БРТП (взамен РП-657 и ТП-587) с установкой тр-ов 2х630кВА и перезаводом сущ. КЛ-6кВ и КЛ-0,4кВ в нов.БРТП, в т.ч. ПИР: г.Москва, ул.Серафимовича, д.2</t>
  </si>
  <si>
    <t>I-185561</t>
  </si>
  <si>
    <t>Строительство нов.БРТП (взамен РП-657 и ТП-587) с установкой тр-ов 2х630кВА и перезаводом сущ. КЛ-6кВ и КЛ-0,4кВ в нов.БРТП, в т.ч. ПИР: г.Москва, ул.Серафимовича, д.2</t>
  </si>
  <si>
    <t>РС</t>
  </si>
  <si>
    <t>085-0008396</t>
  </si>
  <si>
    <t>Выполнение СМР, ПНР, материалы, оборудование (за исключением замков, предоставляемых Заказчиком) по титулу: Реконструкция 2КЛ-10кВ от ПС-12(а,б) до РП-18168(с.1), в т.ч. ПИР по адресу: г.Москва, Волжский бульв., д.52, стр.5, 2-й Грайвороновский пр-д, д.2</t>
  </si>
  <si>
    <t>I-185468</t>
  </si>
  <si>
    <t>Реконструкция 2КЛ-10кВ от ПС-12(а,б) до РП-18168(с.1), в т.ч. ПИР по адресу: г.Москва, Волжский бульв., д.52, стр.5, 2-й Грайвороновский пр-д, д.2</t>
  </si>
  <si>
    <t>085-0008383</t>
  </si>
  <si>
    <t>Выполнение СМР, ПНР, материалы, оборудование по титулу: Строительство нов.БРП (взамен РП-3054) с перезаводом сущ. КЛ-10кВ в нов.БРП, в т.ч. ПИР: г.Москва, Б.Черкасский пер., д.4, стр.5</t>
  </si>
  <si>
    <t>I-185560</t>
  </si>
  <si>
    <t>Строительство нов.БРП (взамен РП-3054) с перезаводом сущ. КЛ-10кВ в нов.БРП, в т.ч. ПИР: г.Москва, Б.Черкасский пер., д.4, стр.5</t>
  </si>
  <si>
    <t>085-0008380</t>
  </si>
  <si>
    <t>Выполнение СМР, ПНР, материалы, оборудование (за исключением замков, предоставляемых Заказчиком) по титулу: Реконструкция 1КЛ-10кВ от РТП-12154(с3) до ГЭС-2, рек. РТП-12154 с заменой тока нулевой последовательности, в т.ч. ПИР, по адресу: г.Москва, Новый Арбат, д.19</t>
  </si>
  <si>
    <t>I-161988</t>
  </si>
  <si>
    <t>Реконструкция 1КЛ-10кВ от РТП-12154(с3) до ГЭС-2, рек. РТП-12154 с заменой тока нулевой последовательности, в т.ч. ПИР, по адресу: г.Москва, Новый Арбат, д.19</t>
  </si>
  <si>
    <t>085-0008377</t>
  </si>
  <si>
    <t>Выполнение СМР, ПНР, материалы, оборудование (за исключением замков, предоставляемых Заказчиком) по титулу: Реконструкция КЛ-6кВ от ГЭС-2 до РТП-2730 и до РТП-12154, в т.ч. ПИР по адресу: г.Москва, Скатерный пер., д.25, стр.3, Новый Арбат, вл.19</t>
  </si>
  <si>
    <t>I-185479</t>
  </si>
  <si>
    <t>Реконструкция КЛ-6кВ от ГЭС-2 до РТП-2730 и до РТП-12154, в т.ч. ПИР по адресу: г.Москва, Скатерный пер., д.25, стр.3, Новый Арбат, вл.19</t>
  </si>
  <si>
    <t>085-0008373</t>
  </si>
  <si>
    <t>Выполнение СМР, ПНР, материалы, оборудование  по титулу:Перевод единого ЦДП ОТ и СУ МКС - филиала ПАО "МОЭСК" на автоматизированную платформу оперативно-технологического управления SCADA/DMS/OMS, в т.ч. ПИР: г.Москва, ул.Садовническая, д.36</t>
  </si>
  <si>
    <t>прочие</t>
  </si>
  <si>
    <t>I-181478</t>
  </si>
  <si>
    <t>Перевод единого ЦДП ОТ и СУ МКС - филиала ПАО "МОЭСК" на автоматизированную платформу оперативно-технологического управления SCADA/DMS/OMS, в т.ч. ПИР: г.Москва, ул.Садовническая, д.36</t>
  </si>
  <si>
    <t>085-0008370</t>
  </si>
  <si>
    <t>Выполнение СМР, ПНР, материалы, оборудование по титулу:Реконструкция КЛ-10кВ от ПС-505 до РТП-15087(с.3), в т.ч. ПИР по адресу: г.Москва, ул.Корнейчука, д.52 - Высоковольтный пр-д, д.9</t>
  </si>
  <si>
    <t>I-185469</t>
  </si>
  <si>
    <t>Реконструкция КЛ-10кВ от ПС-505 до РТП-15087(с.3), в т.ч. ПИР по адресу: г.Москва, ул.Корнейчука, д.52 - Высоковольтный пр-д, д.9</t>
  </si>
  <si>
    <t>085-0008364</t>
  </si>
  <si>
    <t>Выполнение СМР, ПНР, материалы, оборудование (за исключением замков, предоставляемых Заказчиком) по титулу:Реконструкция ТП-3075 с тр-рами 2х630кВА, нов.ТП (взамен ТП-2956) с тр-рами 2х1000кВА, КЛ-10кВ и КЛ-0,4кВ от нов.ТП и ТП-3075 до врезок в сущ.КЛ и сущ.вводов, в т.ч.ПИР, по адресу: г.Москва, д.Троице-Лыково, ул.Одинцовская, д.10А</t>
  </si>
  <si>
    <t>I-132474</t>
  </si>
  <si>
    <t>Реконструкция ТП-3075 с тр-рами 2х630кВА, нов.ТП (взамен ТП-2956) с тр-рами 2х1000кВА, КЛ-10кВ и КЛ-0,4кВ от нов.ТП и ТП-3075 до врезок в сущ.КЛ и сущ.вводов, в т.ч.ПИР, по адресу: г.Москва, д.Троице-Лыково, ул.Одинцовская, д.10А</t>
  </si>
  <si>
    <t>085-0008362</t>
  </si>
  <si>
    <t>Выполнение СМР, ПНР, материалы, оборудование (за исключением замков, предоставляемых Заказчиком) по титулу:Реконструкция ТП-18403, ТП-18404, ТП-18405, ТП-18406, ТП-18407 с уст. яч.RM-6 и заменой тр-ров (1000кВ), в т.ч. ПИР: г.Москва, 3-я Черепковская ул., д.15</t>
  </si>
  <si>
    <t>I-185503</t>
  </si>
  <si>
    <t>Реконструкция ТП-18403, ТП-18404, ТП-18405, ТП-18406, ТП-18407 с уст. яч.RM-6 и заменой тр-ров (1000кВ), в т.ч. ПИР: г.Москва, 3-я Черепковская ул., д.15</t>
  </si>
  <si>
    <t>085-0008359</t>
  </si>
  <si>
    <t>Выполнение СМР, ПНР, материалы, оборудование по титулу: Комплекс работ по обеспечению технологического мониторинга и безопасности энергообъектов ПАО "МОЭСК" на Чемпионате мира по футболу 2018г. и передаче информации в САЦ ЧМ-2018, в т.ч. ПИР: г.Москва</t>
  </si>
  <si>
    <t>I-182575</t>
  </si>
  <si>
    <t>Комплекс работ по обеспечению технологического мониторинга и безопасности энергообъектов ПАО "МОЭСК" на Чемпионате мира по футболу 2018г. и передаче информации в САЦ ЧМ-2018, в т.ч. ПИР: г.Москва</t>
  </si>
  <si>
    <t>085-0008353</t>
  </si>
  <si>
    <t>Выполнение СМР, ПНР, материалы, оборудование по титулу: Реконструкция систем приточно-вытяжной вентиляции СЭЗиС по адресу: г.Москва, ул. Дорожная, д.13а</t>
  </si>
  <si>
    <t>I-120915</t>
  </si>
  <si>
    <t>Реконструкция систем приточно-вытяжной вентиляции СЭЗиС по адресу: г.Москва, ул. Дорожная, д.13а</t>
  </si>
  <si>
    <t>085-0007101</t>
  </si>
  <si>
    <t>Выполнение СМР, ПНР, материалы, оборудование по титулу: Создание на базе УКС 11 района новой диспетчерской, в т.ч. ПИР: г.Москва, ул. 26-и Бакинских комиссаров, д.5, стр.1</t>
  </si>
  <si>
    <t>I-168566</t>
  </si>
  <si>
    <t>Создание на базе УКС 11 района новой диспетчерской, в т.ч. ПИР: г.Москва, ул. 26-и Бакинских комиссаров, д.5, стр.1</t>
  </si>
  <si>
    <t>085-0008352</t>
  </si>
  <si>
    <t>Выполнение СМР, ПНР, материалы, оборудование по титулу: Реконструкция систем приточно-вытяжной вентиляции СИИ расположенной по адресу г.Москва, Ломоносовский проспект, д.22</t>
  </si>
  <si>
    <t>I-168288</t>
  </si>
  <si>
    <t>Реконструкция систем приточно-вытяжной вентиляции СИИ расположенной по адресу г.Москва, Ломоносовский проспект, д.22</t>
  </si>
  <si>
    <t>085-0008347</t>
  </si>
  <si>
    <t>Выполнение СМР, ПНР, материалы по титулу:Строительство 2КЛ-10кВ от РП-4221 до ПС-112 и до ПС-112, от РП-2915 до ПС-45, от ПС 45 до РП-2143, от ПС-112 до РП-1996, КЛ-10кВ от ПС-45 до РП-3578,1996,1784,1829,4221, в т.ч.ПИР: г.Москва, ул.Бажова,17, ул.М.Московская,3</t>
  </si>
  <si>
    <t>I-168590</t>
  </si>
  <si>
    <t>Строительство 2КЛ-10кВ от РП-4221 до ПС-112 и до ПС-112, от РП-2915 до ПС-45, от ПС 45 до РП-2143, от ПС-112 до РП-1996, КЛ-10кВ от ПС-45 до РП-3578,1996,1784,1829,4221, в т.ч.ПИР: г.Москва, ул.Бажова,17, ул.М.Московская,3</t>
  </si>
  <si>
    <t>085-0008341</t>
  </si>
  <si>
    <t>Выполнение СМР, ПНР, материалы, оборудование по титулу:Реконструкция 1КЛ-10кВ от РТП-21024(с.1) до ПС-397, в т.ч. ПИР, по адресу: г.Москва, пересечение Ломоносовского и Вернадского просп.</t>
  </si>
  <si>
    <t>I-161998</t>
  </si>
  <si>
    <t>Реконструкция 1КЛ-10кВ от РТП-21024(с.1) до ПС-397, в т.ч. ПИР, по адресу: г.Москва, пересечение Ломоносовского и Вернадского просп.</t>
  </si>
  <si>
    <t>085-0008326</t>
  </si>
  <si>
    <t>Выполнение СМР, ПНР, материалы, оборудование по титулу: Строительство 1КЛ-10кВ от РП-16087(с2) до ПС-685b, в т.ч. ПИР, по адресу: г.Москва, Ленинский проспект</t>
  </si>
  <si>
    <t>I-161989</t>
  </si>
  <si>
    <t>Строительство 1КЛ-10кВ от РП-16087(с2) до ПС-685b, в т.ч. ПИР, по адресу: г.Москва, Ленинский проспект</t>
  </si>
  <si>
    <t>085-0008323</t>
  </si>
  <si>
    <t>Выполнение СМР, ПНР, материалы, оборудование по титулу: Реконструкция РТП-16017 с установкой ячеек КСО -20 шт. и перезаводом сущ. КЛ-10кВ, в т.ч. ПИР: г.Москва, Спиридоньевский пер., 9/23, стр.4</t>
  </si>
  <si>
    <t>I-185517</t>
  </si>
  <si>
    <t>Реконструкция РТП-16017 с установкой ячеек КСО -20 шт. и перезаводом сущ. КЛ-10кВ, в т.ч. ПИР: г.Москва, Спиридоньевский пер., 9/23, стр.4</t>
  </si>
  <si>
    <t>085-0008319</t>
  </si>
  <si>
    <t>Выполнение СМР, ПНР, материалы, оборудование по титулу: Реконструкция силовой части РП 176, в т.ч. ПИР</t>
  </si>
  <si>
    <t>I-104754</t>
  </si>
  <si>
    <t>Реконструкция силовой части РП 176, в т.ч. ПИР</t>
  </si>
  <si>
    <t>086-0000238</t>
  </si>
  <si>
    <t>ПИР, СМР, ПНР, оборудование</t>
  </si>
  <si>
    <t>860238</t>
  </si>
  <si>
    <t>Выполнение ПИР, СМР, ПНР оборудование для организации учета на ТП по титулу: Система мониторинга потерь (Москва) Комплексное оснащение ТП МКС приборами учета по уровню напряжения 0,4 кВ и устройствами сбора и передачи данных</t>
  </si>
  <si>
    <t>71.12
42.22
33.20</t>
  </si>
  <si>
    <t>71.1 
71.12
 42.22
 33.20</t>
  </si>
  <si>
    <t>I-179854</t>
  </si>
  <si>
    <t>Система мониторинга потерь (Москва)</t>
  </si>
  <si>
    <t>086-0000239</t>
  </si>
  <si>
    <t>860239</t>
  </si>
  <si>
    <t>Выполнение ПИР, СМР, ПНР, оборудование по титулу ИПР: «Система мониторинга потерь (МО)» (организация системы учета электроэнергии с удаленным сбором данных) для нужд филиала ПАО «МОЭСК» - «Энергоучет»  (столбовой учет)</t>
  </si>
  <si>
    <t>71
 42.22
 33.20</t>
  </si>
  <si>
    <t>I-185703</t>
  </si>
  <si>
    <t>Система мониторинга потерь (МО)</t>
  </si>
  <si>
    <t>086-0000240</t>
  </si>
  <si>
    <t>860240</t>
  </si>
  <si>
    <t>Выполнение ПИР, СМР, ПНР, оборудование по Организация учета на вводах МКД г. Москвы по титулу: Система мониторинга потерь (Москва)</t>
  </si>
  <si>
    <t>Прочие</t>
  </si>
  <si>
    <t>083-0009078</t>
  </si>
  <si>
    <t>СМР, ПНР, оборудование, материалы</t>
  </si>
  <si>
    <t>Выполнение СМР, ПНР, оборудование и материалы по титулу: Реконструкция ВЛ-110 кВ "Кедрово-Наро-Фоминск 1,2", в т.ч. ПИР, МО, Наро-Фоминский р-н</t>
  </si>
  <si>
    <t>I-185880</t>
  </si>
  <si>
    <t>Реконструкция ВЛ-110 кВ "Кедрово-Наро-Фоминск 1,2", в т.ч. ПИР, МО, Наро-Фоминский р-н</t>
  </si>
  <si>
    <t>ВВ</t>
  </si>
  <si>
    <t>083-0008349</t>
  </si>
  <si>
    <t>ПИР, авторский надзор</t>
  </si>
  <si>
    <t xml:space="preserve">Выполнение ПИР, авторский надзор (дополнительный объем) по титулу: Реконструкция ПС 110/35/10 кВ "Можайск" </t>
  </si>
  <si>
    <t>I-112304</t>
  </si>
  <si>
    <t xml:space="preserve">Реконструкция ПС 110/35/10 кВ "Можайск" </t>
  </si>
  <si>
    <t>2018-2019 (2022)</t>
  </si>
  <si>
    <t>083-0009213 </t>
  </si>
  <si>
    <t>СМР, ПНР</t>
  </si>
  <si>
    <t>Выполнение СМР, ПНР по титулу: Реконструкция ВЛ-110 кВ с перезаходом в новое РУ-110 кВ ПС-750 кВ "Грибово" (1-й пусковой комплекс)</t>
  </si>
  <si>
    <t>I-111277</t>
  </si>
  <si>
    <t>Реконструкция ВЛ-110 кВ с перезаходом в новое РУ-110 кВ ПС-750 кВ "Грибово" (1-й пусковой комплекс)</t>
  </si>
  <si>
    <t>083-0009079</t>
  </si>
  <si>
    <t>СМР, ПНР, оборудование (за исключением оборудования предоставляемого Заказчиком)</t>
  </si>
  <si>
    <t>Выполнение СМР, ПНР, оборудование (за исключением оборудования предоставляемого Заказчиком) и материалы по титулу: Сооружение заходов КВЛ 110 кВ на ПС 110 кВ "Звенигород"</t>
  </si>
  <si>
    <t>I-178052</t>
  </si>
  <si>
    <t>Сооружение заходов КВЛ 110 кВ на ПС 110 кВ "Звенигород"</t>
  </si>
  <si>
    <t>083-0009097</t>
  </si>
  <si>
    <t>Выполнение СМР, ПНР, оборудование и материалы по титулу: Обеспечение технологического мониторинга энергообъектов ЗЭС на ЧМ по футболу 2018 года и передача информации в Ситуационно-аналитический центр ЧМ в г.Москве и МО на базе САЦ ПАО "МОЭСК"</t>
  </si>
  <si>
    <t>I-186066</t>
  </si>
  <si>
    <t>Обеспечение технологического мониторинга энергообъектов ЗЭС на ЧМ по футболу 2018 года и передача информации в Ситуационно-аналитический центр ЧМ в г.Москве и МО на базе САЦ ПАО "МОЭСК"</t>
  </si>
  <si>
    <t>083-0009098</t>
  </si>
  <si>
    <t>Выполнение СМР, ПНР, оборудование и материалы по титулу: Создание автоматизированной системы сбора и обработки инф. по мониторингу параметров распределения электроэнергии, качества электроэнергии, учету электроэнергии и управлением электроснабжением для присоединений 10(6)/0.4 кВ объектов Одинцовского РЭС ЗЭС</t>
  </si>
  <si>
    <t>I-133420</t>
  </si>
  <si>
    <t>Создание автоматизированной системы сбора и обработки инф. по мониторингу параметров распределения электроэнергии, качества электроэнергии, учету электроэнергии и управлением электроснабжением для присоединений 10(6)/0.4 кВ объектов Одинцовского РЭС ЗЭС</t>
  </si>
  <si>
    <t>Приказ №3037 от 18.08.2015</t>
  </si>
  <si>
    <t>083-0008477</t>
  </si>
  <si>
    <t>Выполнение ПИР, авторский надзор по титулу: Реконструкция ВЛ 10 кВ ПС-534 ф.1  с заменой голого провода на СИП с расширением просек, в т.ч. ПИР, Волоколамский р-н</t>
  </si>
  <si>
    <t>71.1
71.12</t>
  </si>
  <si>
    <t>I-185964</t>
  </si>
  <si>
    <t>Реконструкция ВЛ 10 кВ ПС-534 ф.1  с заменой голого провода на СИП с расширением просек, в т.ч. ПИР, Волоколамский р-н</t>
  </si>
  <si>
    <t>083-0008478</t>
  </si>
  <si>
    <t>Выполнение ПИР, авторский надзор по титулу: Реконструкция ВЛ 10 кВ ПС-165 ф.7 с заменой голого провода на СИП с расширением просек, в т.ч. ПИР, Волоколамский р-н</t>
  </si>
  <si>
    <t>I-185967</t>
  </si>
  <si>
    <t>Реконструкция ВЛ 10 кВ ПС-165 ф.7 с заменой голого провода на СИП с расширением просек, в т.ч. ПИР, Волоколамский р-н</t>
  </si>
  <si>
    <t>083-0008480</t>
  </si>
  <si>
    <t>Выполнение ПИР, авторский надзор по титулу: Реконструкция ВЛ 10 кВ ПС-408 ф.2  с заменой голого провода на СИП с расширением просек, в т.ч. ПИР, Волоколамский р-н</t>
  </si>
  <si>
    <t>I-185969</t>
  </si>
  <si>
    <t>Реконструкция ВЛ 10 кВ ПС-408 ф.2  с заменой голого провода на СИП с расширением просек, в т.ч. ПИР, Волоколамский р-н</t>
  </si>
  <si>
    <t>083-0008481</t>
  </si>
  <si>
    <t>Выполнение ПИР, авторский надзор по титулу: Реконструкция ВЛ 10 кВ ПС-408 ф.3 с заменой голого провода на СИП с расширением просек, в т.ч. ПИР, Волоколамский р-н</t>
  </si>
  <si>
    <t>I-185970</t>
  </si>
  <si>
    <t>Реконструкция ВЛ 10 кВ ПС-408 ф.3 с заменой голого провода на СИП с расширением просек, в т.ч. ПИР, Волоколамский р-н</t>
  </si>
  <si>
    <t>083-0008482</t>
  </si>
  <si>
    <t>Выполнение ПИР, авторский надзор по титулу: Реконструкция ВЛ 10 кВ ПС-408 ф.4 с заменой голого провода на СИП с расширением просек, в т.ч. ПИР, Волоколамский р-н</t>
  </si>
  <si>
    <t>I-185971</t>
  </si>
  <si>
    <t>Реконструкция ВЛ 10 кВ ПС-408 ф.4 с заменой голого провода на СИП с расширением просек, в т.ч. ПИР, Волоколамский р-н</t>
  </si>
  <si>
    <t>083-0008485</t>
  </si>
  <si>
    <t>Выполнение ПИР, авторский надзор по титулу: Реконструкция ВЛ 10 кВ ПС-408 ф.6 с заменой голого провода на СИП с расширением просек, в т.ч. ПИР, Волоколамский р-н</t>
  </si>
  <si>
    <t>I-185973</t>
  </si>
  <si>
    <t>Реконструкция ВЛ 10 кВ ПС-408 ф.6 с заменой голого провода на СИП с расширением просек, в т.ч. ПИР, Волоколамский р-н</t>
  </si>
  <si>
    <t>083-0008486</t>
  </si>
  <si>
    <t>Выполнение ПИР, авторский надзор по титулу: Реконструкция ВЛ 10 кВ ПС-408 ф.7 с заменой голого провода на СИП с расширением просек, в т.ч. ПИР, Волоколамский р-н</t>
  </si>
  <si>
    <t>I-185974</t>
  </si>
  <si>
    <t>Реконструкция ВЛ 10 кВ ПС-408 ф.7 с заменой голого провода на СИП с расширением просек, в т.ч. ПИР, Волоколамский р-н</t>
  </si>
  <si>
    <t>083-0008487</t>
  </si>
  <si>
    <t>Выполнение ПИР, авторский надзор по титулу: Реконструкция ВЛ 10 кВ ПС-408 ф.8  с заменой голого провода на СИП с расширением просек, в т.ч. ПИР, Волоколамский р-н</t>
  </si>
  <si>
    <t>I-185975</t>
  </si>
  <si>
    <t>Реконструкция ВЛ 10 кВ ПС-408 ф.8  с заменой голого провода на СИП с расширением просек, в т.ч. ПИР, Волоколамский р-н</t>
  </si>
  <si>
    <t>083-0008490</t>
  </si>
  <si>
    <t>Выполнение ПИР, авторский надзор по титулу: Реконструкция ВЛ 10 кВ ПС-534 ф.2 с заменой голого провода на СИП с расширением просек, в т.ч. ПИР, Волоколамский р-н</t>
  </si>
  <si>
    <t>I-185976</t>
  </si>
  <si>
    <t>Реконструкция ВЛ 10 кВ ПС-534 ф.2 с заменой голого провода на СИП с расширением просек, в т.ч. ПИР, Волоколамский р-н</t>
  </si>
  <si>
    <t>083-0008491</t>
  </si>
  <si>
    <t>Выполнение ПИР, авторский надзор по титулу: Реконструкция ВЛ 10 кВ ПС-627 ф.5 с заменой голого провода на СИП с расширением просек, в т.ч. ПИР, Волоколамский р-н</t>
  </si>
  <si>
    <t>I-185978</t>
  </si>
  <si>
    <t>Реконструкция ВЛ 10 кВ ПС-627 ф.5 с заменой голого провода на СИП с расширением просек, в т.ч. ПИР, Волоколамский р-н</t>
  </si>
  <si>
    <t>083-0008493</t>
  </si>
  <si>
    <t>Выполнение ПИР, авторский надзор по титулу: Реконструкция ВЛ 10 кВ РП-6 ф.4 ПС-407 ф.1 с заменой голого провода на СИП с расширением просек, в т.ч. ПИР, Волоколамский р-н</t>
  </si>
  <si>
    <t>I-185984</t>
  </si>
  <si>
    <t>Реконструкция ВЛ 10 кВ РП-6 ф.4 ПС-407 ф.1 с заменой голого провода на СИП с расширением просек, в т.ч. ПИР, Волоколамский р-н</t>
  </si>
  <si>
    <t>083-0008494</t>
  </si>
  <si>
    <t>Выполнение ПИР, авторский надзор по титулу: Реконструкция ВЛ-10 кВ ПС-171 ф.1 с заменой голого провода на СИП с расширением просек, в т.ч. ПИР, Волоколамский р-н</t>
  </si>
  <si>
    <t>I-185985</t>
  </si>
  <si>
    <t>Реконструкция ВЛ-10 кВ ПС-171 ф.1 с заменой голого провода на СИП с расширением просек, в т.ч. ПИР, Волоколамский р-н</t>
  </si>
  <si>
    <t>083-0008499</t>
  </si>
  <si>
    <t>Выполнение ПИР, авторский надзор по титулу: Реконструкция ВЛ-10 кВ ПС-662 ф.1 с заменой голого провода на СИП с расширением просек, в т.ч. ПИР, Волоколамский р-н</t>
  </si>
  <si>
    <t>I-185991</t>
  </si>
  <si>
    <t>Реконструкция ВЛ-10 кВ ПС-662 ф.1 с заменой голого провода на СИП с расширением просек, в т.ч. ПИР, Волоколамский р-н</t>
  </si>
  <si>
    <t>083-0008501</t>
  </si>
  <si>
    <t>Выполнение ПИР, авторский надзор по титулу: Реконструкция ВЛ-10 кВ ПС-407 ф.2 с заменой голого провода на СИП с расширением просек, в т.ч. ПИР, Волоколамский р-н</t>
  </si>
  <si>
    <t>I-185996</t>
  </si>
  <si>
    <t>Реконструкция ВЛ-10 кВ ПС-407 ф.2 с заменой голого провода на СИП с расширением просек, в т.ч. ПИР, Волоколамский р-н</t>
  </si>
  <si>
    <t>083-0008502</t>
  </si>
  <si>
    <t>Выполнение ПИР, авторский надзор по титулу: Реконструкция ВЛ-10 кВ ПС-407 ф.7 с заменой голого провода на СИП с расширением просек, в т.ч. ПИР, Волоколамский р-н</t>
  </si>
  <si>
    <t>I-185997</t>
  </si>
  <si>
    <t>Реконструкция ВЛ-10 кВ ПС-407 ф.7 с заменой голого провода на СИП с расширением просек, в т.ч. ПИР, Волоколамский р-н</t>
  </si>
  <si>
    <t>083-0008505</t>
  </si>
  <si>
    <t>Выполнение ПИР, авторский надзор по титулу: Реконструкция ВЛ-10кВ фид.3 ЦРП 11 (ПС-324 ф.6) с заменой голого провода на СИП с расширением просек, в т.ч. ПИР, Лотошинский р-н</t>
  </si>
  <si>
    <t>I-186000</t>
  </si>
  <si>
    <t>Реконструкция ВЛ-10кВ фид.3 ЦРП 11 (ПС-324 ф.6) с заменой голого провода на СИП с расширением просек, в т.ч. ПИР, Лотошинский р-н</t>
  </si>
  <si>
    <t>083-0008507</t>
  </si>
  <si>
    <t>Выполнение ПИР, авторский надзор по титулу: Реконструкция ВЛ-10 кВ ПС-381 фид.3 с заменой голого провода на СИП с расширением просек, в т.ч. ПИР, Можайский р-н</t>
  </si>
  <si>
    <t>I-186001</t>
  </si>
  <si>
    <t>Реконструкция ВЛ-10 кВ ПС-381 фид.3 с заменой голого провода на СИП с расширением просек, в т.ч. ПИР, Можайский р-н</t>
  </si>
  <si>
    <t>083-0008508</t>
  </si>
  <si>
    <t>Выполнение ПИР, авторский надзор по титулу: Реконструкция ВЛ-10 кВ ПС-381 фид.1 с заменой голого провода на СИП с расширением просек, в т.ч. ПИР, Можайский р-н</t>
  </si>
  <si>
    <t>I-186002</t>
  </si>
  <si>
    <t>Реконструкция ВЛ-10 кВ ПС-381 фид.1 с заменой голого провода на СИП с расширением просек, в т.ч. ПИР, Можайский р-н</t>
  </si>
  <si>
    <t>083-0008511</t>
  </si>
  <si>
    <t>Выполнение ПИР, авторский надзор по титулу: Реконструкция ВЛ-10 кВ РП-32 фид.2 ПС-249 с заменой голого провода на СИП с расширением просек, в т.ч. ПИР, Можайский р-н</t>
  </si>
  <si>
    <t>I-186003</t>
  </si>
  <si>
    <t>Реконструкция ВЛ-10 кВ РП-32 фид.2 ПС-249 с заменой голого провода на СИП с расширением просек, в т.ч. ПИР, Можайский р-н</t>
  </si>
  <si>
    <t>083-0008509</t>
  </si>
  <si>
    <t>Выполнение ПИР, авторский надзор по титулу: Реконструкция ВЛ-10 кВ ПС-719 фид.3 с заменой голого провода на СИП с расширением просек, в т.ч. ПИР, Можайский р-н</t>
  </si>
  <si>
    <t>I-186005</t>
  </si>
  <si>
    <t>Реконструкция ВЛ-10 кВ ПС-719 фид.3 с заменой голого провода на СИП с расширением просек, в т.ч. ПИР, Можайский р-н</t>
  </si>
  <si>
    <t>083-0008512</t>
  </si>
  <si>
    <t>Выполнение ПИР, авторский надзор по титулу: Реконструкция ВЛ-10 кВ ПС-719 фид.1 с заменой голого провода на СИП с расширением просек, в т.ч. ПИР, Можайский р-н</t>
  </si>
  <si>
    <t>I-186006</t>
  </si>
  <si>
    <t>Реконструкция ВЛ-10 кВ ПС-719 фид.1 с заменой голого провода на СИП с расширением просек, в т.ч. ПИР, Можайский р-н</t>
  </si>
  <si>
    <t>083-0008515</t>
  </si>
  <si>
    <t>Выполнение ПИР, авторский надзор по титулу: Реконструкция ВЛ-10 кВ ф.10-4 с ПС-107   с заменой голого провода на СИП с расширением просек, в т.ч. ПИР, Наро-Фоминский р-н</t>
  </si>
  <si>
    <t>I-186010</t>
  </si>
  <si>
    <t>Реконструкция ВЛ-10 кВ ф.10-4 с ПС-107   с заменой голого провода на СИП с расширением просек, в т.ч. ПИР, Наро-Фоминский р-н</t>
  </si>
  <si>
    <t>083-0008519</t>
  </si>
  <si>
    <t>Выполнение ПИР, авторский надзор по титулу: Реконструкция ВЛ-10 кВ ф. 1 ПС-392 с заменой голого провода на СИП с расширением просек, в т.ч. ПИР, Наро-Фоминский р-н</t>
  </si>
  <si>
    <t>I-186021</t>
  </si>
  <si>
    <t>Реконструкция ВЛ-10 кВ ф. 1 ПС-392 с заменой голого провода на СИП с расширением просек, в т.ч. ПИР, Наро-Фоминский р-н</t>
  </si>
  <si>
    <t>083-0008526</t>
  </si>
  <si>
    <t>Выполнение ПИР, авторский надзор по титулу: Реконструкция ВЛ-10кВ Фид.1 ПС-714 с заменой голого провода на СИП с расширением просек, в т.ч. ПИР, Истринский р-н</t>
  </si>
  <si>
    <t>I-186033</t>
  </si>
  <si>
    <t>Реконструкция ВЛ-10кВ Фид.1 ПС-714 с заменой голого провода на СИП с расширением просек, в т.ч. ПИР, Истринский р-н</t>
  </si>
  <si>
    <t>083-0008528</t>
  </si>
  <si>
    <t>Выполнение ПИР, авторский надзор по титулу: Реконструкция ВЛ-10кВ ф.36 ПС-551 с заменой голого провода на СИП с расширением просек, в т.ч. ПИР, Истринский р-н</t>
  </si>
  <si>
    <t>I-186038</t>
  </si>
  <si>
    <t>Реконструкция ВЛ-10кВ ф.36 ПС-551 с заменой голого провода на СИП с расширением просек, в т.ч. ПИР, Истринский р-н</t>
  </si>
  <si>
    <t>083-0008532</t>
  </si>
  <si>
    <t>Выполнение ПИР, авторский надзор по титулу: Реконструкция ВЛ-10кВ ф.5 ПС-683 с заменой голого провода на СИП с расширением просек, в т.ч. ПИР, Истринский р-н</t>
  </si>
  <si>
    <t>I-186042</t>
  </si>
  <si>
    <t>Реконструкция ВЛ-10кВ ф.5 ПС-683 с заменой голого провода на СИП с расширением просек, в т.ч. ПИР, Истринский р-н</t>
  </si>
  <si>
    <t>083-0008534</t>
  </si>
  <si>
    <t>Выполнение ПИР, авторский надзор по титулу: Реконструкция ВЛ-10кВ ф.Газстрой РТП-499 (ПС-802) с заменой голого провода на СИП с расширением просек, в т.ч. ПИР, Истринский р-н</t>
  </si>
  <si>
    <t>I-186047</t>
  </si>
  <si>
    <t>Реконструкция ВЛ-10кВ ф.Газстрой РТП-499 (ПС-802) с заменой голого провода на СИП с расширением просек, в т.ч. ПИР, Истринский р-н</t>
  </si>
  <si>
    <t>083-0008540</t>
  </si>
  <si>
    <t>Выполнение ПИР, авторский надзор по титулу: Реконструкция ВЛ-6 кВ ф.11 ПС-544 с заменой голого провода на СИП с расширением просек, в т.ч. ПИР, Одинцовский р-н</t>
  </si>
  <si>
    <t>I-186625</t>
  </si>
  <si>
    <t>Реконструкция ВЛ-6 кВ ф.11 ПС-544 с заменой голого провода на СИП с расширением просек, в т.ч. ПИР, Одинцовский р-н</t>
  </si>
  <si>
    <t>083-0008542</t>
  </si>
  <si>
    <t>Выполнение ПИР, авторский надзор по титулу: Реконструкция ВЛ-10 кВ ПС-406 фид.12 с заменой голого провода на СИП с расширением просек, в т.ч. ПИР, Шаховский р-н</t>
  </si>
  <si>
    <t>I-186626</t>
  </si>
  <si>
    <t>Реконструкция ВЛ-10 кВ ПС-406 фид.12 с заменой голого провода на СИП с расширением просек, в т.ч. ПИР, Шаховский р-н</t>
  </si>
  <si>
    <t>083-0008543</t>
  </si>
  <si>
    <t>Выполнение ПИР, авторский надзор по титулу: Реконструкция ВЛ-10 кВ РП-7 фид.2 (ПС-748) с заменой голого провода на СИП с расширением просек, в т.ч. ПИР, Шаховский р-н</t>
  </si>
  <si>
    <t>I-186627</t>
  </si>
  <si>
    <t>Реконструкция ВЛ-10 кВ РП-7 фид.2 (ПС-748) с заменой голого провода на СИП с расширением просек, в т.ч. ПИР, Шаховский р-н</t>
  </si>
  <si>
    <t>083-0008544</t>
  </si>
  <si>
    <t>Выполнение ПИР, авторский надзор по титулу: Реконструкция ВЛ-10 кВ ПС-528 фид.3 с заменой голого провода на СИП с расширением просек, в т.ч. ПИР, Шаховский р-н</t>
  </si>
  <si>
    <t>I-186628</t>
  </si>
  <si>
    <t>Реконструкция ВЛ-10 кВ ПС-528 фид.3 с заменой голого провода на СИП с расширением просек, в т.ч. ПИР, Шаховский р-н</t>
  </si>
  <si>
    <t>083-0008545</t>
  </si>
  <si>
    <t>Выполнение ПИР, авторский надзор по титулу: Реконструкция ВЛ-10 кВ РП-7 фид.1  (ПС-748) с заменой голого провода на СИП с расширением просек, в т.ч. ПИР, Шаховский р-н</t>
  </si>
  <si>
    <t>I-186629</t>
  </si>
  <si>
    <t>Реконструкция ВЛ-10 кВ РП-7 фид.1  (ПС-748) с заменой голого провода на СИП с расширением просек, в т.ч. ПИР, Шаховский р-н</t>
  </si>
  <si>
    <t>083-0008546</t>
  </si>
  <si>
    <t>Выполнение ПИР, авторский надзор по титулу: Реконструкция ВЛ-10 кВ ПС-648 фид.7 с заменой голого провода на СИП с расширением просек, в т.ч. ПИР, Шаховский р-н</t>
  </si>
  <si>
    <t>I-186630</t>
  </si>
  <si>
    <t>Реконструкция ВЛ-10 кВ ПС-648 фид.7 с заменой голого провода на СИП с расширением просек, в т.ч. ПИР, Шаховский р-н</t>
  </si>
  <si>
    <t>083-0008547</t>
  </si>
  <si>
    <t>I-186631</t>
  </si>
  <si>
    <t>083-0008548</t>
  </si>
  <si>
    <t>Выполнение ПИР, авторский надзор по титулу: Реконструкция ВЛ-10 кВ ПС-406 фид.4 с заменой голого провода на СИП с расширением просек, в т.ч. ПИР, Шаховский р-н</t>
  </si>
  <si>
    <t>I-186632</t>
  </si>
  <si>
    <t>Реконструкция ВЛ-10 кВ ПС-406 фид.4 с заменой голого провода на СИП с расширением просек, в т.ч. ПИР, Шаховский р-н</t>
  </si>
  <si>
    <t>083-0008550</t>
  </si>
  <si>
    <t>Выполнение ПИР, авторский надзор по титулу: Реконструкция ВЛ-10 кВ ПС 327 Ф.3  с заменой голого провода на СИП с расширением просек, в т.ч. ПИР, Рузский р-н</t>
  </si>
  <si>
    <t>I-186636</t>
  </si>
  <si>
    <t>Реконструкция ВЛ-10 кВ ПС 327 Ф.3  с заменой голого провода на СИП с расширением просек, в т.ч. ПИР, Рузский р-н</t>
  </si>
  <si>
    <t>083-0008551</t>
  </si>
  <si>
    <t>Выполнение ПИР, авторский надзор по титулу: Реконструкция ВЛ-10 кВ ПС 568 Ф.1   с заменой голого провода на СИП с расширением просек, в т.ч. ПИР, Рузский р-н</t>
  </si>
  <si>
    <t>I-186637</t>
  </si>
  <si>
    <t>Реконструкция ВЛ-10 кВ ПС 568 Ф.1   с заменой голого провода на СИП с расширением просек, в т.ч. ПИР, Рузский р-н</t>
  </si>
  <si>
    <t>083-0008552</t>
  </si>
  <si>
    <t>Выполнение ПИР, авторский надзор по титулу: Реконструкция ВЛ-10 кВ ПС 701 Ф.6 с заменой голого провода на СИП с расширением просек, в т.ч. ПИР, Рузский р-н</t>
  </si>
  <si>
    <t>I-186641</t>
  </si>
  <si>
    <t>Реконструкция ВЛ-10 кВ ПС 701 Ф.6 с заменой голого провода на СИП с расширением просек, в т.ч. ПИР, Рузский р-н</t>
  </si>
  <si>
    <t>083-0008553</t>
  </si>
  <si>
    <t>Выполнение ПИР, авторский надзор по титулу: Реконструкция ВЛ-10 кВ ПС 392 Ф.1  с заменой голого провода на СИП с расширением просек, в т.ч. ПИР, Рузский р-н</t>
  </si>
  <si>
    <t>I-186643</t>
  </si>
  <si>
    <t>Реконструкция ВЛ-10 кВ ПС 392 Ф.1  с заменой голого провода на СИП с расширением просек, в т.ч. ПИР, Рузский р-н</t>
  </si>
  <si>
    <t>083-0008554</t>
  </si>
  <si>
    <t>Выполнение ПИР, авторский надзор по титулу: Реконструкция ВЛ-10 кВ ПС 649 Ф.1  с заменой голого провода на СИП с расширением просек, в т.ч. ПИР, Рузский р-н</t>
  </si>
  <si>
    <t>I-186649</t>
  </si>
  <si>
    <t>Реконструкция ВЛ-10 кВ ПС 649 Ф.1  с заменой голого провода на СИП с расширением просек, в т.ч. ПИР, Рузский р-н</t>
  </si>
  <si>
    <t>083-0008973</t>
  </si>
  <si>
    <t>СМР, оборудование, материалы</t>
  </si>
  <si>
    <t>Выполнение СМР, оборудование и материалы по титулу: Реконструкция ВЛ 10 кВ ПС-165 ф.6 с заменой голого провода на СИП с расширением просек, в т.ч. ПИР, Волоколамский р-н</t>
  </si>
  <si>
    <t>I-185966</t>
  </si>
  <si>
    <t>Реконструкция ВЛ 10 кВ ПС-165 ф.6 с заменой голого провода на СИП с расширением просек, в т.ч. ПИР, Волоколамский р-н</t>
  </si>
  <si>
    <t>083-0008974</t>
  </si>
  <si>
    <t>Выполнение СМР, оборудование и материалы по титулу: Реконструкция ВЛ 10 кВ ПС-408 ф.1 с заменой голого провода на СИП с расширением просек, в т.ч. ПИР, Волоколамский р-н</t>
  </si>
  <si>
    <t>I-185968</t>
  </si>
  <si>
    <t>Реконструкция ВЛ 10 кВ ПС-408 ф.1 с заменой голого провода на СИП с расширением просек, в т.ч. ПИР, Волоколамский р-н</t>
  </si>
  <si>
    <t>083-0008975</t>
  </si>
  <si>
    <t>Выполнение СМР, оборудование и материалы по титулу: Реконструкция ВЛ 10 кВ ПС-408 ф.5 с заменой голого провода на СИП с расширением просек, в т.ч. ПИР, Волоколамский р-н</t>
  </si>
  <si>
    <t>I-185972</t>
  </si>
  <si>
    <t>Реконструкция ВЛ 10 кВ ПС-408 ф.5 с заменой голого провода на СИП с расширением просек, в т.ч. ПИР, Волоколамский р-н</t>
  </si>
  <si>
    <t>083-0008976</t>
  </si>
  <si>
    <t>Выполнение СМР, оборудование и материалы по титулу: Реконструкция ВЛ 10 кВ ПС-627 ф.4 с заменой голого провода на СИП с расширением просек, в т.ч. ПИР, Волоколамский р-н</t>
  </si>
  <si>
    <t>I-185977</t>
  </si>
  <si>
    <t>Реконструкция ВЛ 10 кВ ПС-627 ф.4 с заменой голого провода на СИП с расширением просек, в т.ч. ПИР, Волоколамский р-н</t>
  </si>
  <si>
    <t>083-0008977</t>
  </si>
  <si>
    <t>Выполнение СМР, оборудование и материалы по титулу: Реконструкция ВЛ 10 кВ ПС-627 ф.6 с заменой голого провода на СИП с расширением просек, в т.ч. ПИР, Волоколамский р-н</t>
  </si>
  <si>
    <t>I-185979</t>
  </si>
  <si>
    <t>Реконструкция ВЛ 10 кВ ПС-627 ф.6 с заменой голого провода на СИП с расширением просек, в т.ч. ПИР, Волоколамский р-н</t>
  </si>
  <si>
    <t>083-0008978</t>
  </si>
  <si>
    <t>Выполнение СМР, оборудование и материалы по титулу: Реконструкция ВЛ 10 кВ ПС-642 ф.6 с заменой голого провода на СИП с расширением просек, в т.ч. ПИР, Волоколамский р-н</t>
  </si>
  <si>
    <t>I-185980</t>
  </si>
  <si>
    <t>Реконструкция ВЛ 10 кВ ПС-642 ф.6 с заменой голого провода на СИП с расширением просек, в т.ч. ПИР, Волоколамский р-н</t>
  </si>
  <si>
    <t>083-0008980</t>
  </si>
  <si>
    <t>Выполнение СМР, оборудование и материалы по титулу: Реконструкция ВЛ 10 кВ РП-17 ф.1 (ПС-534 ф.3) с заменой голого провода на СИП с расширением просек, в т.ч. ПИР, Волоколамский р-н</t>
  </si>
  <si>
    <t>I-185981</t>
  </si>
  <si>
    <t>Реконструкция ВЛ 10 кВ РП-17 ф.1 (ПС-534 ф.3) с заменой голого провода на СИП с расширением просек, в т.ч. ПИР, Волоколамский р-н</t>
  </si>
  <si>
    <t>083-0008982</t>
  </si>
  <si>
    <t>Выполнение СМР, оборудование и материалы по титулу: Реконструкция ВЛ-10 кВ ПС-302 ф.6 с заменой голого провода на СИП с расширением просек, в т.ч. ПИР, Волоколамский р-н</t>
  </si>
  <si>
    <t>I-185986</t>
  </si>
  <si>
    <t>Реконструкция ВЛ-10 кВ ПС-302 ф.6 с заменой голого провода на СИП с расширением просек, в т.ч. ПИР, Волоколамский р-н</t>
  </si>
  <si>
    <t>083-0008984</t>
  </si>
  <si>
    <t>Выполнение СМР, оборудование и материалы по титулу: Реконструкция ВЛ-10 кВ ПС-405 ф.14 с заменой голого провода на СИП с расширением просек, в т.ч. ПИР, Волоколамский р-н</t>
  </si>
  <si>
    <t>I-185988</t>
  </si>
  <si>
    <t>Реконструкция ВЛ-10 кВ ПС-405 ф.14 с заменой голого провода на СИП с расширением просек, в т.ч. ПИР, Волоколамский р-н</t>
  </si>
  <si>
    <t>083-0008985</t>
  </si>
  <si>
    <t>Выполнение СМР, оборудование и материалы по титулу: Реконструкция ВЛ-10 кВ РП-17 ф.2 (ПС-534 ф.3) с заменой голого провода на СИП с расширением просек, в т.ч. ПИР, Волоколамский р-н</t>
  </si>
  <si>
    <t>I-185989</t>
  </si>
  <si>
    <t>Реконструкция ВЛ-10 кВ РП-17 ф.2 (ПС-534 ф.3) с заменой голого провода на СИП с расширением просек, в т.ч. ПИР, Волоколамский р-н</t>
  </si>
  <si>
    <t>083-0008986</t>
  </si>
  <si>
    <t>Выполнение СМР, оборудование и материалы по титулу: Реконструкция ВЛ-10 кВ РП-20 ф.2 ПС-302 ф.1 с заменой голого провода на СИП с расширением просек, в т.ч. ПИР, Волоколамский р-н</t>
  </si>
  <si>
    <t>I-185990</t>
  </si>
  <si>
    <t>Реконструкция ВЛ-10 кВ РП-20 ф.2 ПС-302 ф.1 с заменой голого провода на СИП с расширением просек, в т.ч. ПИР, Волоколамский р-н</t>
  </si>
  <si>
    <t>083-0008987</t>
  </si>
  <si>
    <t>Выполнение СМР, оборудование и материалы по титулу: Реконструкция ВЛ-10 кВ ПС-662 ф.2 с заменой голого провода на СИП с расширением просек, в т.ч. ПИР, Волоколамский р-н</t>
  </si>
  <si>
    <t>I-185992</t>
  </si>
  <si>
    <t>Реконструкция ВЛ-10 кВ ПС-662 ф.2 с заменой голого провода на СИП с расширением просек, в т.ч. ПИР, Волоколамский р-н</t>
  </si>
  <si>
    <t>083-0008988</t>
  </si>
  <si>
    <t>Выполнение СМР, оборудование и материалы по титулу: Реконструкция ВЛ-10 кВ ПС-662 ф.6 с заменой голого провода на СИП с расширением просек, в т.ч. ПИР, Волоколамский р-н</t>
  </si>
  <si>
    <t>I-185994</t>
  </si>
  <si>
    <t>Реконструкция ВЛ-10 кВ ПС-662 ф.6 с заменой голого провода на СИП с расширением просек, в т.ч. ПИР, Волоколамский р-н</t>
  </si>
  <si>
    <t>083-0008989</t>
  </si>
  <si>
    <t>Выполнение СМР, оборудование и материалы по титулу: Реконструкция ВЛ-10кВ фид.4 ПС324 с заменой голого провода на СИП с расширением просек, в т.ч. ПИР, Лотошинский р-н</t>
  </si>
  <si>
    <t>I-185998</t>
  </si>
  <si>
    <t>Реконструкция ВЛ-10кВ фид.4 ПС324 с заменой голого провода на СИП с расширением просек, в т.ч. ПИР, Лотошинский р-н</t>
  </si>
  <si>
    <t>083-0008990</t>
  </si>
  <si>
    <t>Выполнение СМР, оборудование и материалы по титулу: Реконструкция ВЛ-10 кВ ф.10-3 с ПС-107   с заменой голого провода на СИП с расширением просек, в т.ч. ПИР, Наро-Фоминский р-н</t>
  </si>
  <si>
    <t>I-186009</t>
  </si>
  <si>
    <t>Реконструкция ВЛ-10 кВ ф.10-3 с ПС-107   с заменой голого провода на СИП с расширением просек, в т.ч. ПИР, Наро-Фоминский р-н</t>
  </si>
  <si>
    <t>083-0008992</t>
  </si>
  <si>
    <t>Выполнение СМР, оборудование и материалы по титулу: Реконструкция ВЛ-10 кВ ф.Тарасково  ПС-475 с заменой голого провода на СИП с расширением просек, в т.ч. ПИР, Наро-Фоминский р-н</t>
  </si>
  <si>
    <t>I-186012</t>
  </si>
  <si>
    <t>Реконструкция ВЛ-10 кВ ф.Тарасково  ПС-475 с заменой голого провода на СИП с расширением просек, в т.ч. ПИР, Наро-Фоминский р-н</t>
  </si>
  <si>
    <t>083-0008993</t>
  </si>
  <si>
    <t>Выполнение СМР, оборудование и материалы по титулу: Реконструкция ВЛ-10 кВ  ф.-10-4 с ТП-57  с заменой голого провода на СИП с расширением просек, в т.ч. ПИР, Наро-Фоминский р-н</t>
  </si>
  <si>
    <t>I-186014</t>
  </si>
  <si>
    <t>Реконструкция ВЛ-10 кВ  ф.-10-4 с ТП-57  с заменой голого провода на СИП с расширением просек, в т.ч. ПИР, Наро-Фоминский р-н</t>
  </si>
  <si>
    <t>083-0008994</t>
  </si>
  <si>
    <t>Выполнение СМР, оборудование и материалы по титулу: Реконструкция ВЛ-10 кВ ф.5 с ПС-25 отп.на ТП-187   с заменой голого провода на СИП с расширением просек, в т.ч. ПИР, Наро-Фоминский р-н</t>
  </si>
  <si>
    <t>I-186018</t>
  </si>
  <si>
    <t>Реконструкция ВЛ-10 кВ ф.5 с ПС-25 отп.на ТП-187   с заменой голого провода на СИП с расширением просек, в т.ч. ПИР, Наро-Фоминский р-н</t>
  </si>
  <si>
    <t>083-0008995</t>
  </si>
  <si>
    <t>Выполнение СМР, оборудование и материалы по титулу: Реконструкция ВЛ-10 кВ ф. 2 ПС-392 с заменой голого провода на СИП с расширением просек, в т.ч. ПИР, Наро-Фоминский р-н</t>
  </si>
  <si>
    <t>I-186022</t>
  </si>
  <si>
    <t>Реконструкция ВЛ-10 кВ ф. 2 ПС-392 с заменой голого провода на СИП с расширением просек, в т.ч. ПИР, Наро-Фоминский р-н</t>
  </si>
  <si>
    <t>083-0008996</t>
  </si>
  <si>
    <t>Выполнение СМР, оборудование и материалы по титулу: Реконструкция ВЛ-10 кВ ф. 1 ПС-327 с заменой голого провода на СИП с расширением просек, в т.ч. ПИР, Наро-Фоминский р-н</t>
  </si>
  <si>
    <t>I-186025</t>
  </si>
  <si>
    <t>Реконструкция ВЛ-10 кВ ф. 1 ПС-327 с заменой голого провода на СИП с расширением просек, в т.ч. ПИР, Наро-Фоминский р-н</t>
  </si>
  <si>
    <t>083-0008998</t>
  </si>
  <si>
    <t>Выполнение СМР, оборудование и материалы по титулу: Реконструкция ВЛ-6 кВ фид. 70 ПС-836 с заменой голого провода на СИП с расширением просек, в т.ч. ПИР, Истринский р-н</t>
  </si>
  <si>
    <t>I-186026</t>
  </si>
  <si>
    <t>Реконструкция ВЛ-6 кВ фид. 70 ПС-836 с заменой голого провода на СИП с расширением просек, в т.ч. ПИР, Истринский р-н</t>
  </si>
  <si>
    <t>083-0008999</t>
  </si>
  <si>
    <t>Выполнение СМР, оборудование и материалы по титулу: Реконструкция ВЛ-10 кВ фид. Крюково РП-71 (ПС-836) с заменой голого провода на СИП с расширением просек, в т.ч. ПИР, Истринский р-н</t>
  </si>
  <si>
    <t>I-186027</t>
  </si>
  <si>
    <t>Реконструкция ВЛ-10 кВ фид. Крюково РП-71 (ПС-836) с заменой голого провода на СИП с расширением просек, в т.ч. ПИР, Истринский р-н</t>
  </si>
  <si>
    <t>083-0009001</t>
  </si>
  <si>
    <t>Выполнение СМР, оборудование и материалы по титулу: Реконструкция ВЛ-10кВ Фид. "Румянцево" ПС-683 с заменой голого провода на СИП с расширением просек, в т.ч. ПИР, Истринский р-н</t>
  </si>
  <si>
    <t>I-186031</t>
  </si>
  <si>
    <t>Реконструкция ВЛ-10кВ Фид. "Румянцево" ПС-683 с заменой голого провода на СИП с расширением просек, в т.ч. ПИР, Истринский р-н</t>
  </si>
  <si>
    <t>083-0009004</t>
  </si>
  <si>
    <t>Выполнение СМР, оборудование и материалы по титулу: Реконструкция ВЛ-10кВ Фид.7 ПС-683 с заменой голого провода на СИП с расширением просек, в т.ч. ПИР, Истринский р-н</t>
  </si>
  <si>
    <t>I-186032</t>
  </si>
  <si>
    <t>Реконструкция ВЛ-10кВ Фид.7 ПС-683 с заменой голого провода на СИП с расширением просек, в т.ч. ПИР, Истринский р-н</t>
  </si>
  <si>
    <t>083-0009005</t>
  </si>
  <si>
    <t>Выполнение СМР, оборудование и материалы по титулу: Реконструкция ВЛ-10кВ Фид.6 ПС-683 с заменой голого провода на СИП с расширением просек, в т.ч. ПИР, Истринский р-н</t>
  </si>
  <si>
    <t>I-186035</t>
  </si>
  <si>
    <t>Реконструкция ВЛ-10кВ Фид.6 ПС-683 с заменой голого провода на СИП с расширением просек, в т.ч. ПИР, Истринский р-н</t>
  </si>
  <si>
    <t>083-0009006</t>
  </si>
  <si>
    <t>Выполнение СМР, оборудование и материалы по титулу: Реконструкция ВЛ-10кВ ф.12 ПС-802 с заменой голого провода на СИП с расширением просек, в т.ч. ПИР, Истринский р-н</t>
  </si>
  <si>
    <t>I-186039</t>
  </si>
  <si>
    <t>Реконструкция ВЛ-10кВ ф.12 ПС-802 с заменой голого провода на СИП с расширением просек, в т.ч. ПИР, Истринский р-н</t>
  </si>
  <si>
    <t>083-0009007</t>
  </si>
  <si>
    <t>Выполнение СМР, оборудование и материалы по титулу: Реконструкция ВЛ-10кВ ф.66а ПС-475 с заменой голого провода на СИП с расширением просек, в т.ч. ПИР, Истринский р-н</t>
  </si>
  <si>
    <t>I-186041</t>
  </si>
  <si>
    <t>Реконструкция ВЛ-10кВ ф.66а ПС-475 с заменой голого провода на СИП с расширением просек, в т.ч. ПИР, Истринский р-н</t>
  </si>
  <si>
    <t>083-0009008</t>
  </si>
  <si>
    <t>Выполнение СМР, оборудование и материалы по титулу: Реконструкция ВЛ-10кВ ф.Сокольники РП-51 (ПС-475) с заменой голого провода на СИП с расширением просек, в т.ч. ПИР, Истринский р-н</t>
  </si>
  <si>
    <t>I-186043</t>
  </si>
  <si>
    <t>Реконструкция ВЛ-10кВ ф.Сокольники РП-51 (ПС-475) с заменой голого провода на СИП с расширением просек, в т.ч. ПИР, Истринский р-н</t>
  </si>
  <si>
    <t>083-0009009</t>
  </si>
  <si>
    <t>Выполнение СМР, оборудование и материалы по титулу: Реконструкция ВЛ-10кВ ф.3 РП-34 (ПС-475) с заменой голого провода на СИП с расширением просек, в т.ч. ПИР, Истринский р-н</t>
  </si>
  <si>
    <t>I-186046</t>
  </si>
  <si>
    <t>Реконструкция ВЛ-10кВ ф.3 РП-34 (ПС-475) с заменой голого провода на СИП с расширением просек, в т.ч. ПИР, Истринский р-н</t>
  </si>
  <si>
    <t>083-0009010</t>
  </si>
  <si>
    <t>Выполнение СМР, оборудование и материалы по титулу: Реконструкция ВЛ-10кВ ф.Крючково РП-34 (ПС-475) с заменой голого провода на СИП с расширением просек, в т.ч. ПИР, Истринский р-н</t>
  </si>
  <si>
    <t>I-186048</t>
  </si>
  <si>
    <t>Реконструкция ВЛ-10кВ ф.Крючково РП-34 (ПС-475) с заменой голого провода на СИП с расширением просек, в т.ч. ПИР, Истринский р-н</t>
  </si>
  <si>
    <t>083-0009011</t>
  </si>
  <si>
    <t>Выполнение СМР, оборудование и материалы по титулу: Реконструкция ВЛ-10кВ ф.Синево РП-29 (ПС-551) с заменой голого провода на СИП с расширением просек, в т.ч. ПИР, Истринский р-н</t>
  </si>
  <si>
    <t>I-186049</t>
  </si>
  <si>
    <t>Реконструкция ВЛ-10кВ ф.Синево РП-29 (ПС-551) с заменой голого провода на СИП с расширением просек, в т.ч. ПИР, Истринский р-н</t>
  </si>
  <si>
    <t>083-0009012</t>
  </si>
  <si>
    <t>Выполнение СМР, оборудование и материалы по титулу: Реконструкция ВЛ-10кВ ф.Санниково РП-23 (ПС-475) с заменой голого провода на СИП с расширением просек, в т.ч. ПИР, Истринский р-н</t>
  </si>
  <si>
    <t>I-186050</t>
  </si>
  <si>
    <t>Реконструкция ВЛ-10кВ ф.Санниково РП-23 (ПС-475) с заменой голого провода на СИП с расширением просек, в т.ч. ПИР, Истринский р-н</t>
  </si>
  <si>
    <t>083-0009013</t>
  </si>
  <si>
    <t>Выполнение СМР, оборудование и материалы по титулу: Реконструкция ВЛ-10кВ ф.Кашино РП-57 (ПС-802) с заменой голого провода на СИП с расширением просек, в т.ч. ПИР, Истринский р-н</t>
  </si>
  <si>
    <t>I-186052</t>
  </si>
  <si>
    <t>Реконструкция ВЛ-10кВ ф.Кашино РП-57 (ПС-802) с заменой голого провода на СИП с расширением просек, в т.ч. ПИР, Истринский р-н</t>
  </si>
  <si>
    <t>083-0009014</t>
  </si>
  <si>
    <t>Выполнение СМР, оборудование и материалы по титулу: Реконструкция ВЛ-10кВ ф.Сысоево РТП-501 (ПС-802) с заменой голого провода на СИП с расширением просек, в т.ч. ПИР, Истринский р-н</t>
  </si>
  <si>
    <t>I-186053</t>
  </si>
  <si>
    <t>Реконструкция ВЛ-10кВ ф.Сысоево РТП-501 (ПС-802) с заменой голого провода на СИП с расширением просек, в т.ч. ПИР, Истринский р-н</t>
  </si>
  <si>
    <t>083-0009017</t>
  </si>
  <si>
    <t>Выполнение СМР, оборудование и материалы по титулу: Реконструкция ВЛ-10кВ ф.Рожново РП-59 с заменой голого провода на СИП с расширением просек, в т.ч. ПИР, Истринский р-н</t>
  </si>
  <si>
    <t>I-186054</t>
  </si>
  <si>
    <t>Реконструкция ВЛ-10кВ ф.Рожново РП-59 с заменой голого провода на СИП с расширением просек, в т.ч. ПИР, Истринский р-н</t>
  </si>
  <si>
    <t>083-0009018</t>
  </si>
  <si>
    <t>Выполнение СМР, оборудование и материалы по титулу: Реконструкция ВЛ-10кВ ф.Новоселово РП-54 (ПС-475) с заменой голого провода на СИП с расширением просек, в т.ч. ПИР, Истринский р-н</t>
  </si>
  <si>
    <t>I-186055</t>
  </si>
  <si>
    <t>Реконструкция ВЛ-10кВ ф.Новоселово РП-54 (ПС-475) с заменой голого провода на СИП с расширением просек, в т.ч. ПИР, Истринский р-н</t>
  </si>
  <si>
    <t>083-0009021</t>
  </si>
  <si>
    <t>Выполнение СМР, оборудование и материалы по титулу: Реконструкция ВЛ-10кВ ф.Давыдовский РТП-128 (ПС-483) с заменой голого провода на СИП с расширением просек, в т.ч. ПИР, Истринский р-н</t>
  </si>
  <si>
    <t>I-186056</t>
  </si>
  <si>
    <t>Реконструкция ВЛ-10кВ ф.Давыдовский РТП-128 (ПС-483) с заменой голого провода на СИП с расширением просек, в т.ч. ПИР, Истринский р-н</t>
  </si>
  <si>
    <t>083-0009023</t>
  </si>
  <si>
    <t>Выполнение СМР, оборудование и материалы по титулу: Реконструкция ВЛ-10кВ ф.2 РП-39 (ПС-307) с заменой голого провода на СИП с расширением просек, в т.ч. ПИР, Истринский р-н</t>
  </si>
  <si>
    <t>I-186059</t>
  </si>
  <si>
    <t>Реконструкция ВЛ-10кВ ф.2 РП-39 (ПС-307) с заменой голого провода на СИП с расширением просек, в т.ч. ПИР, Истринский р-н</t>
  </si>
  <si>
    <t>083-0009030</t>
  </si>
  <si>
    <t>Выполнение СМР, оборудование и материалы по титулу: Реконструкция ВЛ 10 кВ фид.3 РП-30 (ПС-11) с заменой голого провода на СИП с расширением просек, в т.ч. ПИР, Одинцовский р-н</t>
  </si>
  <si>
    <t>I-186620</t>
  </si>
  <si>
    <t>Реконструкция ВЛ 10 кВ фид.3 РП-30 (ПС-11) с заменой голого провода на СИП с расширением просек, в т.ч. ПИР, Одинцовский р-н</t>
  </si>
  <si>
    <t>083-0009027</t>
  </si>
  <si>
    <t>Выполнение СМР, оборудование и материалы по титулу: Реконструкция ВЛ 6 кВ РП-33 фид.32 (ПС-118) с заменой голого провода на СИП с расширением просек, в т.ч. ПИР, Одинцовский р-н</t>
  </si>
  <si>
    <t>I-186621</t>
  </si>
  <si>
    <t>Реконструкция ВЛ 6 кВ РП-33 фид.32 (ПС-118) с заменой голого провода на СИП с расширением просек, в т.ч. ПИР, Одинцовский р-н</t>
  </si>
  <si>
    <t>083-0009035</t>
  </si>
  <si>
    <t>Выполнение СМР, оборудование и материалы по титулу: Реконструкция ВЛ 6 кВ ПС-118 фид.13 с заменой голого провода на СИП с расширением просек, в т.ч. ПИР, Одинцовский р-н</t>
  </si>
  <si>
    <t>I-186622</t>
  </si>
  <si>
    <t>Реконструкция ВЛ 6 кВ ПС-118 фид.13 с заменой голого провода на СИП с расширением просек, в т.ч. ПИР, Одинцовский р-н</t>
  </si>
  <si>
    <t>083-0009038</t>
  </si>
  <si>
    <t>Выполнение СМР, оборудование и материалы по титулу: Реконструкция ВЛ-6 кВ ф.2 КРУН-6 кВ ПС-789 с заменой голого провода на СИП с расширением просек, в т.ч. ПИР, Одинцовский р-н</t>
  </si>
  <si>
    <t>I-186623</t>
  </si>
  <si>
    <t>Реконструкция ВЛ-6 кВ ф.2 КРУН-6 кВ ПС-789 с заменой голого провода на СИП с расширением просек, в т.ч. ПИР, Одинцовский р-н</t>
  </si>
  <si>
    <t>083-0009040</t>
  </si>
  <si>
    <t>Выполнение СМР, оборудование и материалы по титулу: Реконструкция Вл-6 кВ Л-17 РТП-20 (ПС584) с заменой голого провода на СИП с расширением просек, в т.ч. ПИР, Одинцовский р-н</t>
  </si>
  <si>
    <t>I-186624</t>
  </si>
  <si>
    <t>Реконструкция Вл-6 кВ Л-17 РТП-20 (ПС584) с заменой голого провода на СИП с расширением просек, в т.ч. ПИР, Одинцовский р-н</t>
  </si>
  <si>
    <t>083-0009043</t>
  </si>
  <si>
    <t>Выполнение СМР, оборудование и материалы по титулу: Реконструкция ВЛ-10 кВ ПС 460 Ф.10 с заменой голого провода на СИП с расширением просек, в т.ч. ПИР, Рузский р-н</t>
  </si>
  <si>
    <t>I-186633</t>
  </si>
  <si>
    <t>Реконструкция ВЛ-10 кВ ПС 460 Ф.10 с заменой голого провода на СИП с расширением просек, в т.ч. ПИР, Рузский р-н</t>
  </si>
  <si>
    <t>083-0009045</t>
  </si>
  <si>
    <t>Выполнение СМР, оборудование и материалы по титулу: Реконструкция ВЛ-10 кВ ПС 701 Ф.10  с заменой голого провода на СИП с расширением просек, в т.ч. ПИР, Рузский р-н</t>
  </si>
  <si>
    <t>I-186634</t>
  </si>
  <si>
    <t>Реконструкция ВЛ-10 кВ ПС 701 Ф.10  с заменой голого провода на СИП с расширением просек, в т.ч. ПИР, Рузский р-н</t>
  </si>
  <si>
    <t>083-0009049</t>
  </si>
  <si>
    <t>Выполнение СМР, оборудование и материалы по титулу: Реконструкция ВЛ-10 кВ ПС 595 Ф.3  с заменой голого провода на СИП с расширением просек, в т.ч. ПИР, Рузский р-н</t>
  </si>
  <si>
    <t>I-186635</t>
  </si>
  <si>
    <t>Реконструкция ВЛ-10 кВ ПС 595 Ф.3  с заменой голого провода на СИП с расширением просек, в т.ч. ПИР, Рузский р-н</t>
  </si>
  <si>
    <t>083-0009052</t>
  </si>
  <si>
    <t>Выполнение СМР, оборудование и материалы по титулу: Реконструкция ВЛ-10 кВ ПС 568 Ф.3  с заменой голого провода на СИП с расширением просек, в т.ч. ПИР, Рузский р-н</t>
  </si>
  <si>
    <t>I-186638</t>
  </si>
  <si>
    <t>Реконструкция ВЛ-10 кВ ПС 568 Ф.3  с заменой голого провода на СИП с расширением просек, в т.ч. ПИР, Рузский р-н</t>
  </si>
  <si>
    <t>083-0009056</t>
  </si>
  <si>
    <t>Выполнение СМР, оборудование и материалы по титулу: Реконструкция ВЛ-10 кВ ПС 568 Ф.5  с заменой голого провода на СИП с расширением просек, в т.ч. ПИР, Рузский р-н</t>
  </si>
  <si>
    <t>I-186639</t>
  </si>
  <si>
    <t>Реконструкция ВЛ-10 кВ ПС 568 Ф.5  с заменой голого провода на СИП с расширением просек, в т.ч. ПИР, Рузский р-н</t>
  </si>
  <si>
    <t>083-0009058</t>
  </si>
  <si>
    <t>Выполнение СМР, оборудование и материалы по титулу: Реконструкция ВЛ-10 кВ РП 30 Ф.5 (ПС-418) с заменой голого провода на СИП с расширением просек, в т.ч. ПИР, Рузский р-н</t>
  </si>
  <si>
    <t>I-186640</t>
  </si>
  <si>
    <t>Реконструкция ВЛ-10 кВ РП 30 Ф.5 (ПС-418) с заменой голого провода на СИП с расширением просек, в т.ч. ПИР, Рузский р-н</t>
  </si>
  <si>
    <t>083-0009060</t>
  </si>
  <si>
    <t>Выполнение СМР, оборудование и материалы по титулу: Реконструкция ВЛ-10 кВ ПС 390 Ф.9  с заменой голого провода на СИП с расширением просек, в т.ч. ПИР, Рузский р-н</t>
  </si>
  <si>
    <t>I-186642</t>
  </si>
  <si>
    <t>Реконструкция ВЛ-10 кВ ПС 390 Ф.9  с заменой голого провода на СИП с расширением просек, в т.ч. ПИР, Рузский р-н</t>
  </si>
  <si>
    <t>083-0009063</t>
  </si>
  <si>
    <t>Выполнение СМР, оборудование и материалы по титулу: Реконструкция ВЛ-10 кВ ПС 464 Ф.9  с заменой голого провода на СИП с расширением просек, в т.ч. ПИР, Рузский р-н</t>
  </si>
  <si>
    <t>I-186644</t>
  </si>
  <si>
    <t>Реконструкция ВЛ-10 кВ ПС 464 Ф.9  с заменой голого провода на СИП с расширением просек, в т.ч. ПИР, Рузский р-н</t>
  </si>
  <si>
    <t>083-0009065</t>
  </si>
  <si>
    <t>Выполнение СМР, оборудование и материалы по титулу: Реконструкция ВЛ-10 кВ ПС 464 Ф.1  с заменой голого провода на СИП с расширением просек, в т.ч. ПИР, Рузский р-н</t>
  </si>
  <si>
    <t>I-186645</t>
  </si>
  <si>
    <t>Реконструкция ВЛ-10 кВ ПС 464 Ф.1  с заменой голого провода на СИП с расширением просек, в т.ч. ПИР, Рузский р-н</t>
  </si>
  <si>
    <t>083-0009068</t>
  </si>
  <si>
    <t>Выполнение СМР, оборудование и материалы по титулу: Реконструкция ВЛ-10 кВ ПС 464 Ф.2  с заменой голого провода на СИП с расширением просек, в т.ч. ПИР, Рузский р-н</t>
  </si>
  <si>
    <t>I-186646</t>
  </si>
  <si>
    <t>Реконструкция ВЛ-10 кВ ПС 464 Ф.2  с заменой голого провода на СИП с расширением просек, в т.ч. ПИР, Рузский р-н</t>
  </si>
  <si>
    <t>083-0009070</t>
  </si>
  <si>
    <t>Выполнение СМР, оборудование и материалы по титулу: Реконструкция ВЛ-10 кВ РП 20 Ф.5 (ПС-464) с заменой голого провода на СИП с расширением просек, в т.ч. ПИР, Рузский р-н</t>
  </si>
  <si>
    <t>I-186647</t>
  </si>
  <si>
    <t>Реконструкция ВЛ-10 кВ РП 20 Ф.5 (ПС-464) с заменой голого провода на СИП с расширением просек, в т.ч. ПИР, Рузский р-н</t>
  </si>
  <si>
    <t>083-0009072</t>
  </si>
  <si>
    <t>Выполнение СМР, оборудование и материалы по титулу: Реконструкция ВЛ-10 кВ ПС 289 Ф.4 с заменой голого провода на СИП с расширением просек, в т.ч. ПИР, Рузский р-н</t>
  </si>
  <si>
    <t>I-186648</t>
  </si>
  <si>
    <t>Реконструкция ВЛ-10 кВ ПС 289 Ф.4 с заменой голого провода на СИП с расширением просек, в т.ч. ПИР, Рузский р-н</t>
  </si>
  <si>
    <t>083-0009071</t>
  </si>
  <si>
    <t>Выполнение СМР, оборудование и материалы по титулу: Реконструкция ВЛ 10 кВ ПС-534 ф.1  с заменой голого провода на СИП с расширением просек, в т.ч. ПИР, Волоколамский р-н</t>
  </si>
  <si>
    <t>083-0009069</t>
  </si>
  <si>
    <t>Выполнение СМР, оборудование и материалы по титулу: Реконструкция ВЛ 10 кВ ПС-165 ф.7 с заменой голого провода на СИП с расширением просек, в т.ч. ПИР, Волоколамский р-н</t>
  </si>
  <si>
    <t>083-0009067</t>
  </si>
  <si>
    <t>Выполнение СМР, оборудование и материалы по титулу: Реконструкция ВЛ 10 кВ ПС-408 ф.2  с заменой голого провода на СИП с расширением просек, в т.ч. ПИР, Волоколамский р-н</t>
  </si>
  <si>
    <t>083-0009066</t>
  </si>
  <si>
    <t>Выполнение СМР, оборудование и материалы по титулу: Реконструкция ВЛ 10 кВ ПС-408 ф.3 с заменой голого провода на СИП с расширением просек, в т.ч. ПИР, Волоколамский р-н</t>
  </si>
  <si>
    <t>083-0009064</t>
  </si>
  <si>
    <t>Выполнение СМР, оборудование и материалы по титулу: Реконструкция ВЛ 10 кВ ПС-408 ф.4 с заменой голого провода на СИП с расширением просек, в т.ч. ПИР, Волоколамский р-н</t>
  </si>
  <si>
    <t>083-0009062</t>
  </si>
  <si>
    <t>Выполнение СМР, оборудование и материалы по титулу: Реконструкция ВЛ 10 кВ ПС-408 ф.6 с заменой голого провода на СИП с расширением просек, в т.ч. ПИР, Волоколамский р-н</t>
  </si>
  <si>
    <t>083-0009061</t>
  </si>
  <si>
    <t>Выполнение СМР, оборудование и материалы по титулу: Реконструкция ВЛ 10 кВ ПС-408 ф.7 с заменой голого провода на СИП с расширением просек, в т.ч. ПИР, Волоколамский р-н</t>
  </si>
  <si>
    <t>083-0009059</t>
  </si>
  <si>
    <t>Выполнение СМР, оборудование и материалы по титулу: Реконструкция ВЛ 10 кВ ПС-408 ф.8  с заменой голого провода на СИП с расширением просек, в т.ч. ПИР, Волоколамский р-н</t>
  </si>
  <si>
    <t>083-0009057</t>
  </si>
  <si>
    <t>Выполнение СМР, оборудование и материалы по титулу: Реконструкция ВЛ 10 кВ ПС-534 ф.2 с заменой голого провода на СИП с расширением просек, в т.ч. ПИР, Волоколамский р-н</t>
  </si>
  <si>
    <t>083-0009055</t>
  </si>
  <si>
    <t>Выполнение СМР, оборудование и материалы по титулу: Реконструкция ВЛ 10 кВ ПС-627 ф.5 с заменой голого провода на СИП с расширением просек, в т.ч. ПИР, Волоколамский р-н</t>
  </si>
  <si>
    <t>083-0009054</t>
  </si>
  <si>
    <t>Выполнение СМР, оборудование и материалы по титулу: Реконструкция ВЛ 10 кВ РП-6 ф.4 ПС-407 ф.1 с заменой голого провода на СИП с расширением просек, в т.ч. ПИР, Волоколамский р-н</t>
  </si>
  <si>
    <t>083-0009053</t>
  </si>
  <si>
    <t>Выполнение СМР, оборудование и материалы по титулу: Реконструкция ВЛ-10 кВ ПС-171 ф.1 с заменой голого провода на СИП с расширением просек, в т.ч. ПИР, Волоколамский р-н</t>
  </si>
  <si>
    <t>083-0009051</t>
  </si>
  <si>
    <t>Выполнение СМР, оборудование и материалы по титулу: Реконструкция ВЛ-10 кВ ПС-662 ф.1 с заменой голого провода на СИП с расширением просек, в т.ч. ПИР, Волоколамский р-н</t>
  </si>
  <si>
    <t>083-0009050</t>
  </si>
  <si>
    <t>Выполнение СМР, оборудование и материалы по титулу: Реконструкция ВЛ-10 кВ ПС-407 ф.2 с заменой голого провода на СИП с расширением просек, в т.ч. ПИР, Волоколамский р-н</t>
  </si>
  <si>
    <t>083-0009048</t>
  </si>
  <si>
    <t>Выполнение СМР, оборудование и материалы по титулу: Реконструкция ВЛ-10 кВ ПС-407 ф.7 с заменой голого провода на СИП с расширением просек, в т.ч. ПИР, Волоколамский р-н</t>
  </si>
  <si>
    <t>083-0009047</t>
  </si>
  <si>
    <t>Выполнение СМР, оборудование и материалы по титулу: Реконструкция ВЛ-10кВ фид.3 ЦРП 11 (ПС-324 ф.6) с заменой голого провода на СИП с расширением просек, в т.ч. ПИР, Лотошинский р-н</t>
  </si>
  <si>
    <t>083-0009046</t>
  </si>
  <si>
    <t>Выполнение СМР, оборудование и материалы по титулу: Реконструкция ВЛ-10 кВ ПС-381 фид.3 с заменой голого провода на СИП с расширением просек, в т.ч. ПИР, Можайский р-н</t>
  </si>
  <si>
    <t>083-0009044</t>
  </si>
  <si>
    <t>Выполнение СМР, оборудование и материалы по титулу: Реконструкция ВЛ-10 кВ ПС-381 фид.1 с заменой голого провода на СИП с расширением просек, в т.ч. ПИР, Можайский р-н</t>
  </si>
  <si>
    <t>083-0009042</t>
  </si>
  <si>
    <t>Выполнение СМР, оборудование и материалы по титулу: Реконструкция ВЛ-10 кВ РП-32 фид.2 ПС-249 с заменой голого провода на СИП с расширением просек, в т.ч. ПИР, Можайский р-н</t>
  </si>
  <si>
    <t>083-0009041</t>
  </si>
  <si>
    <t>Выполнение СМР, оборудование и материалы по титулу: Реконструкция ВЛ-10 кВ ПС-719 фид.3 с заменой голого провода на СИП с расширением просек, в т.ч. ПИР, Можайский р-н</t>
  </si>
  <si>
    <t>083-0009039</t>
  </si>
  <si>
    <t>Выполнение СМР, оборудование и материалы по титулу: Реконструкция ВЛ-10 кВ ПС-719 фид.1 с заменой голого провода на СИП с расширением просек, в т.ч. ПИР, Можайский р-н</t>
  </si>
  <si>
    <t>083-0009037</t>
  </si>
  <si>
    <t>Выполнение СМР, оборудование и материалы по титулу: Реконструкция ВЛ-10 кВ ф.10-4 с ПС-107   с заменой голого провода на СИП с расширением просек, в т.ч. ПИР, Наро-Фоминский р-н</t>
  </si>
  <si>
    <t>083-0009036</t>
  </si>
  <si>
    <t>Выполнение СМР, оборудование и материалы по титулу: Реконструкция ВЛ-10 кВ ф. 1 ПС-392 с заменой голого провода на СИП с расширением просек, в т.ч. ПИР, Наро-Фоминский р-н</t>
  </si>
  <si>
    <t>083-0009034</t>
  </si>
  <si>
    <t>Выполнение СМР, оборудование и материалы по титулу: Реконструкция ВЛ-10кВ Фид.1 ПС-714 с заменой голого провода на СИП с расширением просек, в т.ч. ПИР, Истринский р-н</t>
  </si>
  <si>
    <t>083-0009033</t>
  </si>
  <si>
    <t>Выполнение СМР, оборудование и материалы по титулу: Реконструкция ВЛ-10кВ ф.36 ПС-551 с заменой голого провода на СИП с расширением просек, в т.ч. ПИР, Истринский р-н</t>
  </si>
  <si>
    <t>083-0009032</t>
  </si>
  <si>
    <t>Выполнение СМР, оборудование и материалы по титулу: Реконструкция ВЛ-10кВ ф.5 ПС-683 с заменой голого провода на СИП с расширением просек, в т.ч. ПИР, Истринский р-н</t>
  </si>
  <si>
    <t>083-0009031</t>
  </si>
  <si>
    <t>Выполнение СМР, оборудование и материалы по титулу: Реконструкция ВЛ-10кВ ф.Газстрой РТП-499 (ПС-802) с заменой голого провода на СИП с расширением просек, в т.ч. ПИР, Истринский р-н</t>
  </si>
  <si>
    <t>083-0009029</t>
  </si>
  <si>
    <t>Выполнение СМР, оборудование и материалы по титулу: Реконструкция ВЛ-6 кВ ф.11 ПС-544 с заменой голого провода на СИП с расширением просек, в т.ч. ПИР, Одинцовский р-н</t>
  </si>
  <si>
    <t>083-0009028</t>
  </si>
  <si>
    <t>Выполнение СМР, оборудование и материалы по титулу: Реконструкция ВЛ-10 кВ ПС-406 фид.12 с заменой голого провода на СИП с расширением просек, в т.ч. ПИР, Шаховский р-н</t>
  </si>
  <si>
    <t>083-0009026</t>
  </si>
  <si>
    <t>Выполнение СМР, оборудование и материалы по титулу: Реконструкция ВЛ-10 кВ РП-7 фид.2 (ПС-748) с заменой голого провода на СИП с расширением просек, в т.ч. ПИР, Шаховский р-н</t>
  </si>
  <si>
    <t>083-0009025</t>
  </si>
  <si>
    <t>Выполнение СМР, оборудование и материалы по титулу: Реконструкция ВЛ-10 кВ ПС-528 фид.3 с заменой голого провода на СИП с расширением просек, в т.ч. ПИР, Шаховский р-н</t>
  </si>
  <si>
    <t>083-0009024</t>
  </si>
  <si>
    <t>Выполнение СМР, оборудование и материалы по титулу: Реконструкция ВЛ-10 кВ РП-7 фид.1  (ПС-748) с заменой голого провода на СИП с расширением просек, в т.ч. ПИР, Шаховский р-н</t>
  </si>
  <si>
    <t>083-0009022</t>
  </si>
  <si>
    <t>Выполнение СМР, оборудование и материалы по титулу: Реконструкция ВЛ-10 кВ ПС-648 фид.7 с заменой голого провода на СИП с расширением просек, в т.ч. ПИР, Шаховский р-н</t>
  </si>
  <si>
    <t>083-0009020</t>
  </si>
  <si>
    <t>083-0009019</t>
  </si>
  <si>
    <t>Выполнение СМР, оборудование и материалы по титулу: Реконструкция ВЛ-10 кВ ПС-406 фид.4 с заменой голого провода на СИП с расширением просек, в т.ч. ПИР, Шаховский р-н</t>
  </si>
  <si>
    <t>083-0009016</t>
  </si>
  <si>
    <t>Выполнение СМР, оборудование и материалы по титулу: Реконструкция ВЛ-10 кВ ПС 327 Ф.3  с заменой голого провода на СИП с расширением просек, в т.ч. ПИР, Рузский р-н</t>
  </si>
  <si>
    <t>083-0009015</t>
  </si>
  <si>
    <t>Выполнение СМР, оборудование и материалы по титулу: Реконструкция ВЛ-10 кВ ПС 568 Ф.1   с заменой голого провода на СИП с расширением просек, в т.ч. ПИР, Рузский р-н</t>
  </si>
  <si>
    <t>083-0009003</t>
  </si>
  <si>
    <t>Выполнение СМР, оборудование и материалы по титулу: Реконструкция ВЛ-10 кВ ПС 701 Ф.6 с заменой голого провода на СИП с расширением просек, в т.ч. ПИР, Рузский р-н</t>
  </si>
  <si>
    <t>083-0009002</t>
  </si>
  <si>
    <t>Выполнение СМР, оборудование и материалы по титулу: Реконструкция ВЛ-10 кВ ПС 392 Ф.1  с заменой голого провода на СИП с расширением просек, в т.ч. ПИР, Рузский р-н</t>
  </si>
  <si>
    <t>083-0009000</t>
  </si>
  <si>
    <t>Выполнение СМР, оборудование и материалы по титулу: Реконструкция ВЛ-10 кВ ПС 649 Ф.1  с заменой голого провода на СИП с расширением просек, в т.ч. ПИР, Рузский р-н</t>
  </si>
  <si>
    <t>083-0008997</t>
  </si>
  <si>
    <t>Выполнение СМР, ПНР, оборудование и материалы по титулу: Строительство ТП-2х630/10/0,4 кВ, 2 КЛ-10 кВ от ТП 2х250 сооруж. по дог.ТУ 7833-409 ПС-67 "Усово", в т.ч. ПИР, МО, Одинцовский р-н, Жуковка д</t>
  </si>
  <si>
    <t>I-118473</t>
  </si>
  <si>
    <t>Строительство ТП-2х630/10/0,4 кВ, 2 КЛ-10 кВ от ТП 2х250 сооруж. по дог.ТУ 7833-409 ПС-67 "Усово", в т.ч. ПИР, МО, Одинцовский р-н, Жуковка д</t>
  </si>
  <si>
    <t>083-0008991</t>
  </si>
  <si>
    <t>Выполнение СМР, ПНР, оборудование и материалы по титулу: Строительство 2ТП-1600/10/0,38 кВ, 2-х КЛ-10 кВ, в т.ч. ПИР. МО, Одинцовский район,д.Барвиха</t>
  </si>
  <si>
    <t>I-150264</t>
  </si>
  <si>
    <t>Строительство 2ТП-1600/10/0,38 кВ, 2-х КЛ-10 кВ, в т.ч. ПИР. МО, Одинцовский район,д.Барвиха</t>
  </si>
  <si>
    <t>083-0008078</t>
  </si>
  <si>
    <t>Выполнение СМР, ПНР, оборудование и материалы по титулу: Реконструкция РП-37 ПС-25 "Встреча", установка ячейки, в т.ч. ПИР, МО, Наро-Фоминский р-н, Селятино п, ЗАО "Нара"</t>
  </si>
  <si>
    <t>I-179965</t>
  </si>
  <si>
    <t>Реконструкция РП-37 ПС-25 "Встреча", установка ячейки, в т.ч. ПИР, МО, Наро-Фоминский р-н, Селятино п, ЗАО "Нара"</t>
  </si>
  <si>
    <t>083-0008071</t>
  </si>
  <si>
    <t>Выполнение СМР, ПНР, оборудование и материалы по титулу: Реконструкция РП-122 ПС-802 "Духанино", установка ячейки, в т.ч. ПИР, МО, Истринский р-н, д.Еремеево</t>
  </si>
  <si>
    <t>I-179966</t>
  </si>
  <si>
    <t>Реконструкция РП-122 ПС-802 "Духанино", установка ячейки, в т.ч. ПИР, МО, Истринский р-н, д.Еремеево</t>
  </si>
  <si>
    <t>083-0008077</t>
  </si>
  <si>
    <t>Выполнение СМР, ПНР, оборудование и материалы по титулу: Реконструкция РУ-10 кВ РП-123 ПС-836 "Слобода", установка ячейки, в т.ч. ПИР, МО, Истринский р-н, с.Павловская Слобода</t>
  </si>
  <si>
    <t>I-179981</t>
  </si>
  <si>
    <t>Реконструкция РУ-10 кВ РП-123 ПС-836 "Слобода", установка ячейки, в т.ч. ПИР, МО, Истринский р-н, с.Павловская Слобода</t>
  </si>
  <si>
    <t>083-0008983</t>
  </si>
  <si>
    <t>Выполнение СМР, ПНР, оборудование и материалы по титулу: Строительство 2КЛ-10 кВ от РУ-10 кВ ПС-483 "Ивановская", 2СП-10кВ, в т.ч. ПИР, МО, Истринский р-н, д.Петровский</t>
  </si>
  <si>
    <t>I-185605</t>
  </si>
  <si>
    <t>Строительство 2КЛ-10 кВ от РУ-10 кВ ПС-483 "Ивановская", 2СП-10кВ, в т.ч. ПИР, МО, Истринский р-н, д.Петровский</t>
  </si>
  <si>
    <t>083-0008981</t>
  </si>
  <si>
    <t>Выполнение СМР, ПНР, оборудование и материалы по титулу: Реконструкция ячеек №11 и №43 в РУ-10 кВ ПС-575 "Селятино", в т.ч. ПИР,  МО, Наро-Фоминский р-н, рп Селятино</t>
  </si>
  <si>
    <t>I-188224</t>
  </si>
  <si>
    <t>Реконструкция ячеек №11 и №43 в РУ-10 кВ ПС-575 "Селятино", в т.ч. ПИР,  МО, Наро-Фоминский р-н, рп Селятино</t>
  </si>
  <si>
    <t>083-0008979</t>
  </si>
  <si>
    <t>Выполнение СМР, ПНР, оборудование и материалы по титулу: Строительство 2СП-10 кВ, 2ВЛ-10 кВ от РУ-10 кВ ПС-307 " "Лыщево", в т.ч. ПИР, МО, Истринский р-н, д.Зыково</t>
  </si>
  <si>
    <t>I-188442</t>
  </si>
  <si>
    <t>Строительство 2СП-10 кВ, 2ВЛ-10 кВ от РУ-10 кВ ПС-307 " "Лыщево", в т.ч. ПИР, МО, Истринский р-н, д.Зыково</t>
  </si>
  <si>
    <t>083-0008634</t>
  </si>
  <si>
    <t>Выполнение СМР, ПНР, оборудование и материалы по титулу: Строительство ТП-250/10/0,38, ВЛЗ-10 кВ от ВЛЗ-10 кВ ф.5 ПС-464 "Дорохово", ВЛИ-0,38 кВ, в т.ч. ПИР, МО, Рузский р-н, п.Дорохово</t>
  </si>
  <si>
    <t>I-190379</t>
  </si>
  <si>
    <t>Строительство ТП-250/10/0,38, ВЛЗ-10 кВ от ВЛЗ-10 кВ ф.5 ПС-464 "Дорохово", ВЛИ-0,38 кВ, в т.ч. ПИР, МО, Рузский р-н, п.Дорохово</t>
  </si>
  <si>
    <t>083-0009099</t>
  </si>
  <si>
    <t>Выполнение СМР, ПНР, оборудование и материалы по титулу: Строительство 2-х КЛ-6 кВ от яч. РУ-6 кВ ПС №293 "Каменская", пункта секционирования СП-6 кВ, в т.ч. ПИР, МО, г. Звенигород, мкр-н. Южный</t>
  </si>
  <si>
    <t>I-142572</t>
  </si>
  <si>
    <t>Строительство 2-х КЛ-6 кВ от яч. РУ-6 кВ ПС №293 "Каменская", пункта секционирования СП-6 кВ, в т.ч. ПИР, МО, г. Звенигород, мкр-н. Южный</t>
  </si>
  <si>
    <t>083-0009100</t>
  </si>
  <si>
    <t>Выполнение СМР, ПНР, оборудование и материалы по титулу: Строительство 2-х цепной ВЛ-10 кВ (в габ. на 35 кВ), КЛ-10 кВ, РП-22, РП-46 ПС-556 "Кукарино", установка блоков адаптации ВВ-10 кВ для яч. КСО-272 РП-46, для яч. типа К-104 в ЗРУ-10 кВ ПС-556, в т.ч. ПИР, МО, Можайский р-н, 700 м на с-з от д.Красновидово</t>
  </si>
  <si>
    <t>I-114302</t>
  </si>
  <si>
    <t>Строительство 2-х цепной ВЛ-10 кВ (в габ. на 35 кВ), КЛ-10 кВ, РП-22, РП-46 ПС-556 "Кукарино", установка блоков адаптации ВВ-10 кВ для яч. КСО-272 РП-46, для яч. типа К-104 в ЗРУ-10 кВ ПС-556, в т.ч. ПИР, МО, Можайский р-н, 700 м на с-з от д.Красновидово</t>
  </si>
  <si>
    <t>083-0009101</t>
  </si>
  <si>
    <t>Выполнение СМР, ПНР, оборудование и материалы по титулу: Реконструкция РП-10 кВ (сооружаемого для ООО "Оксдэйл"), монтаж 2-х ячеек  (ПС № 836 "Слобода"), в т.ч. ПИР, М.О., Истринский р-н, д. Падиково</t>
  </si>
  <si>
    <t>I-108419</t>
  </si>
  <si>
    <t>Реконструкция РП-10 кВ (сооружаемого для ООО "Оксдэйл"), монтаж 2-х ячеек  (ПС № 836 "Слобода"), в т.ч. ПИР, М.О., Истринский р-н, д. Падиково</t>
  </si>
  <si>
    <t>083-0009102</t>
  </si>
  <si>
    <t>Выполнение СМР, ПНР, оборудование и материалы по титулу: Реконструкция ВЛИ-0,38 кВ от КТП-1327, в т.ч. ПИР, МО, Одинцовский р-н, д.Ляхово</t>
  </si>
  <si>
    <t>I-188526</t>
  </si>
  <si>
    <t>Реконструкция ВЛИ-0,38 кВ от КТП-1327, в т.ч. ПИР, МО, Одинцовский р-н, д.Ляхово</t>
  </si>
  <si>
    <t>083-0009103</t>
  </si>
  <si>
    <t>Выполнение СМР, ПНР, оборудование и материалы по титулу: Реконструкция ВЛ-10 кВ ПС 568 Ф.3 с заменой неизолированного провода на СИП с расширением просек, в т.ч. ПИР, МО,Рузский р-н</t>
  </si>
  <si>
    <t>I-178754</t>
  </si>
  <si>
    <t>Реконструкция ВЛ-10 кВ ПС 568 Ф.3 с заменой неизолированного провода на СИП с расширением просек, в т.ч. ПИР, МО,Рузский р-н</t>
  </si>
  <si>
    <t>083-0009104</t>
  </si>
  <si>
    <t>Выполнение СМР, ПНР, оборудование и материалы по титулу: Реконструкция ВЛ-0,4 кВ с. Успенское, Одинцовский РЭС</t>
  </si>
  <si>
    <t>I-118271</t>
  </si>
  <si>
    <t>Реконструкция ВЛ-0,4 кВ с. Успенское, Одинцовский РЭС</t>
  </si>
  <si>
    <t>081-0008854</t>
  </si>
  <si>
    <t>СМР, ПНР, оборудование (за исключением оборудования, предоставляемого Заказчиком)</t>
  </si>
  <si>
    <t>Выполнение СМР, ПНР, оборудование (за исключением оборудования, предоставляемого Заказчиком) по титулу: ПС 35 кВ № 40 "Лобня"</t>
  </si>
  <si>
    <t>I-116518</t>
  </si>
  <si>
    <t>ПС 35 кВ № 40 "Лобня"</t>
  </si>
  <si>
    <t>№ 3982 от 27.10.2014</t>
  </si>
  <si>
    <t>081-0009022</t>
  </si>
  <si>
    <t>Выполнение СМР, ПНР по титулу: Реконструкция ВЛ 110 кВ "Орево-Экран"</t>
  </si>
  <si>
    <t>I-111065</t>
  </si>
  <si>
    <t>Реконструкция ВЛ 110 кВ "Орево-Экран"</t>
  </si>
  <si>
    <t>081-0009023</t>
  </si>
  <si>
    <t>Выполнение СМР, ПНР по титулу: ВЛ Орево – Пермилово</t>
  </si>
  <si>
    <t>I-111059</t>
  </si>
  <si>
    <t>ВЛ Орево – Пермилово</t>
  </si>
  <si>
    <t>081-0009024</t>
  </si>
  <si>
    <t>Выполнение СМР, ПНР, оборудование (за исключением оборудования, предоставляемого Заказчиком) по титулу: КВЛ-110 кВ Аэропорт-Долгопрудная 1,2</t>
  </si>
  <si>
    <t>I-107448</t>
  </si>
  <si>
    <t>КВЛ-110 кВ Аэропорт-Долгопрудная 1,2</t>
  </si>
  <si>
    <t xml:space="preserve"> 081-0009025</t>
  </si>
  <si>
    <t xml:space="preserve">Выполнение СМР, ПНР, оборудование (за исключением оборудования, предоставляемого Заказчиком) по титулу: ПС 110/35/6 №181 "Клин" Установка двух ячеек 110 кВ. </t>
  </si>
  <si>
    <t>I-169708</t>
  </si>
  <si>
    <t xml:space="preserve">ПС 110/35/6 №181 "Клин" Установка двух ячеек 110 кВ. </t>
  </si>
  <si>
    <t>2017-2021</t>
  </si>
  <si>
    <t>081-0008855</t>
  </si>
  <si>
    <t>Выполнение СМР, ПНР, оборудование (за исключением оборудования, предоставляемого Заказчиком) по титулу: Реконструкция ПС 110 кВ "Поварово" с заменой трансформаторов (2 этап)</t>
  </si>
  <si>
    <t>I-190980</t>
  </si>
  <si>
    <t>Реконструкция ПС 110 кВ "Поварово" с заменой трансформаторов (2 этап)</t>
  </si>
  <si>
    <t>081-0008857</t>
  </si>
  <si>
    <t>Выполнение СМР, ПНР, оборудование (за исключением оборудования, предоставляемого Заказчиком) по титулу: КВЛ-110 кВ ПС "Уча" - ПС "Шереметьево", ПС "Уча" - ПС "Долгопрудная" (3 ПК)</t>
  </si>
  <si>
    <t>I-107272</t>
  </si>
  <si>
    <t>КВЛ-110 кВ ПС "Уча" - ПС "Шереметьево", ПС "Уча" - ПС "Долгопрудная"</t>
  </si>
  <si>
    <t>081-0008858</t>
  </si>
  <si>
    <t>Выполнение ПИР, авторский надзор по титулу: Реконструкция ВЛ-220 кВ "Н.Софрино-Уча"</t>
  </si>
  <si>
    <t>I-124710</t>
  </si>
  <si>
    <t>Реконструкция ВЛ-220 кВ "Н.Софрино-Уча"</t>
  </si>
  <si>
    <t>081-0008860</t>
  </si>
  <si>
    <t>Выполнение СМР, ПНР по титулу: Реконструкция КЛ-10кВ от ЦРП-29, 1,2с. до ТП-644  в т. ч. ПИР МО Солнечногорский р-н. (Рек 0,4-6-10кВ)</t>
  </si>
  <si>
    <t>I-150249</t>
  </si>
  <si>
    <t>Реконструкция КЛ-10кВ от ЦРП-29, 1,2с. до ТП-644  в т. ч. ПИР МО Солнечногорский р-н. (Рек 0,4-6-10кВ)</t>
  </si>
  <si>
    <t>081-0008861</t>
  </si>
  <si>
    <t>СМР, ПНР, оборудование</t>
  </si>
  <si>
    <t>Выполнение СМР, ПНР, оборудование по титулу: Реконструкция ВЛ-10кВ ф32917 в т. ч. ПИР МО Солнечногорский р-н. (Рек 0,4-6-10кВ)</t>
  </si>
  <si>
    <t>I-150247</t>
  </si>
  <si>
    <t>Реконструкция ВЛ-10кВ ф32917 в т. ч. ПИР МО Солнечногорский р-н. (Рек 0,4-6-10кВ)</t>
  </si>
  <si>
    <t>081-0008862</t>
  </si>
  <si>
    <t>Выполнение СМР, ПНР, оборудование по титулу: Реконструкция ВЛ-0,4кВ МТП-105 (пос.Покровка, ул.Покровская) в т. ч. ПИР МО Клинский р-н (Рек 0,4-6-10кВ)</t>
  </si>
  <si>
    <t>I-150256</t>
  </si>
  <si>
    <t>Реконструкция ВЛ-0,4кВ МТП-105 (пос.Покровка, ул.Покровская) в т. ч. ПИР МО Клинский р-н (Рек 0,4-6-10кВ)</t>
  </si>
  <si>
    <t>№ 1781 от 10.06.2016</t>
  </si>
  <si>
    <t>081-0008863</t>
  </si>
  <si>
    <t>Выполнение СМР, ПНР, оборудование по титулу: Реконструкция ВЛ-0,4кВ МТП-105 (пос.Покровка, ул.Восточная) в т. ч. ПИР МО Клинский р-н (Рек 0,4-6-10кВ)</t>
  </si>
  <si>
    <t>I-150257</t>
  </si>
  <si>
    <t>Реконструкция ВЛ-0,4кВ МТП-105 (пос.Покровка, ул.Восточная) в т. ч. ПИР МО Клинский р-н (Рек 0,4-6-10кВ)</t>
  </si>
  <si>
    <t>№ 1769 от 09.06.2016</t>
  </si>
  <si>
    <t>081-0008864</t>
  </si>
  <si>
    <t>Выполнение СМР, ПНР, оборудование по титулу: Реконструкция ВЛ-0,4кВ от МТП-51 (дер.Кленково) в т. ч. ПИР МО Клинский р-н (Рек 0,4-6-10кВ)</t>
  </si>
  <si>
    <t>I-150253</t>
  </si>
  <si>
    <t>Реконструкция ВЛ-0,4кВ от МТП-51 (дер.Кленково) в т. ч. ПИР МО Клинский р-н (Рек 0,4-6-10кВ)</t>
  </si>
  <si>
    <t>№ 600 от 19.03.2015</t>
  </si>
  <si>
    <t>081-0008865</t>
  </si>
  <si>
    <t>Выполнение СМР, ПНР, оборудование по титулу: Реконструкция ВЛ-0,4кВ ТП-319 (дер.Б-Щапово) в т. ч. ПИР МО Клинский р-н (Рек 0,4-6-10кВ)</t>
  </si>
  <si>
    <t>I-150255</t>
  </si>
  <si>
    <t>Реконструкция ВЛ-0,4кВ ТП-319 (дер.Б-Щапово) в т. ч. ПИР МО Клинский р-н (Рек 0,4-6-10кВ)</t>
  </si>
  <si>
    <t>№ 599 от 19.03.2015</t>
  </si>
  <si>
    <t>081-0008866</t>
  </si>
  <si>
    <t>Выполнение СМР, ПНР, оборудование по титулу: Реконструкция ВЛ-0,4кВ МТП-37  (дер.Попелково) в т. ч. ПИР МО Клинский р-н (Рек 0,4-6-10кВ)</t>
  </si>
  <si>
    <t>I-150260</t>
  </si>
  <si>
    <t>Реконструкция ВЛ-0,4кВ МТП-37  (дер.Попелково) в т. ч. ПИР МО Клинский р-н (Рек 0,4-6-10кВ)</t>
  </si>
  <si>
    <t>№ 601 от 19.03.2015</t>
  </si>
  <si>
    <t>081-0008867</t>
  </si>
  <si>
    <t>Выполнение СМР, ПНР, оборудование по титулу: Реконструкция ВЛ-0,4кВ КТП-1 (дер.Воронино) в т. ч. ПИР МО Клинский р-н (Рек 0,4-6-10кВ)</t>
  </si>
  <si>
    <t>I-150254</t>
  </si>
  <si>
    <t>Реконструкция ВЛ-0,4кВ КТП-1 (дер.Воронино) в т. ч. ПИР МО Клинский р-н (Рек 0,4-6-10кВ)</t>
  </si>
  <si>
    <t>№ 602 от 19.03.2015</t>
  </si>
  <si>
    <t>081-0008868</t>
  </si>
  <si>
    <t>Выполнение СМР, ПНР по титулу: Реконструкция КЛ-6кВ фид.35318 в т. ч. ПИР МО Клинский р-н (Рек 0,4-6-10кВ)</t>
  </si>
  <si>
    <t>I-150261</t>
  </si>
  <si>
    <t>Реконструкция КЛ-6кВ фид.35318 в т. ч. ПИР МО Клинский р-н (Рек 0,4-6-10кВ)</t>
  </si>
  <si>
    <t>№ 2372 от 04.08.2016</t>
  </si>
  <si>
    <t>081-0008869</t>
  </si>
  <si>
    <t>Выполнение СМР, ПНР по титулу: Реконструкция КЛ-6кВ фид.35331 в т. ч. ПИР МО Клинский р-н (Рек 0,4-6-10кВ)</t>
  </si>
  <si>
    <t>I-150262</t>
  </si>
  <si>
    <t>Реконструкция КЛ-6кВ фид.35331 в т. ч. ПИР МО Клинский р-н (Рек 0,4-6-10кВ)</t>
  </si>
  <si>
    <t>№ 2371 от 04.08.2016</t>
  </si>
  <si>
    <t>081-0008870</t>
  </si>
  <si>
    <t>Выполнение СМР, ПНР, оборудование по титулу: Реконструкция ВЛ-0,4кВ МТП-225  (дер.Троицино) в т. ч. ПИР МО Клинский р-н (Рек 0,4-6-10кВ)</t>
  </si>
  <si>
    <t>I-150258</t>
  </si>
  <si>
    <t>Реконструкция ВЛ-0,4кВ МТП-225  (дер.Троицино) в т. ч. ПИР МО Клинский р-н (Рек 0,4-6-10кВ)</t>
  </si>
  <si>
    <t>№ 1736 от 06.06.2016</t>
  </si>
  <si>
    <t>081-0008871</t>
  </si>
  <si>
    <t>Выполнение СМР, ПНР, оборудование по титулу: Реконструкция ВЛ-0,4кВ ТП-220  (дер.Минино) в т. ч. ПИР МО Клинский р-н (Рек 0,4-6-10кВ)</t>
  </si>
  <si>
    <t>I-150259</t>
  </si>
  <si>
    <t>Реконструкция ВЛ-0,4кВ ТП-220  (дер.Минино) в т. ч. ПИР МО Клинский р-н (Рек 0,4-6-10кВ)</t>
  </si>
  <si>
    <t>№ 2185 от 12.07.2016</t>
  </si>
  <si>
    <t>081-0008921</t>
  </si>
  <si>
    <t>Выполнение СМР, ПНР, оборудование по титулу: Строительство базы Красногорского РЭС на ПС №860 "Ильинская" (ПИР б.л.)</t>
  </si>
  <si>
    <t>ориентировочный расчет</t>
  </si>
  <si>
    <t>I-175077</t>
  </si>
  <si>
    <t>Строительство базы Красногорского РЭС на ПС №860 "Ильинская" (ПИР б.л.)</t>
  </si>
  <si>
    <t>081-0005705</t>
  </si>
  <si>
    <t>Выполнение СМР, ПНР, оборудование по титулу: Повышение надежности ПС  Шереметьево, Аэропорт, Планерная.(оборудование дизель - генераторами)</t>
  </si>
  <si>
    <t>I-130608</t>
  </si>
  <si>
    <t>Повышение надежности ПС  Шереметьево, Аэропорт, Планерная.(оборудование дизель - генераторами)</t>
  </si>
  <si>
    <t>№ 3471 от 19.09.2014</t>
  </si>
  <si>
    <t>081-0008873</t>
  </si>
  <si>
    <t>Выполнение СМР, ПНР, оборудование по титулу: Реконструкция системы оперативного постоянного тока (СОПТ) на ПС №198 Н.Подлипки,№209 Ярославская,№709 Чирково,№823 Кунья,№114 Софрино,№152 Экран,№160 Перемилово,№824 Юрьево. СЭС (ПИР б.л.)</t>
  </si>
  <si>
    <t>I-157034</t>
  </si>
  <si>
    <t>Реконструкция системы оперативного постоянного тока (СОПТ) на ПС №198 Н.Подлипки,№209 Ярославская,№709 Чирково,№823 Кунья,№114 Софрино,№152 Экран,№160 Перемилово,№824 Юрьево. СЭС (ПИР б.л.)</t>
  </si>
  <si>
    <t>№ 299 от 05.02.2016</t>
  </si>
  <si>
    <t>081-0008874</t>
  </si>
  <si>
    <t>Выполнение СМР, ПНР, оборудование по титулу: Установка пожарной сигнализации и системы СОУЭ на ПС СЭС</t>
  </si>
  <si>
    <t>I-123373</t>
  </si>
  <si>
    <t>Установка пожарной сигнализации и системы СОУЭ на ПС СЭС</t>
  </si>
  <si>
    <t>№ 4906 от 27.11.2015</t>
  </si>
  <si>
    <t>081-0008875</t>
  </si>
  <si>
    <t>Выполнение СМР, ПНР, оборудование по титулу: Строительство клиентского офиса, в т.ч. ПИР, МО, Клин</t>
  </si>
  <si>
    <t>I-185355</t>
  </si>
  <si>
    <t>Строительство клиентского офиса, в т.ч. ПИР, МО, Клин</t>
  </si>
  <si>
    <t>081-0008876</t>
  </si>
  <si>
    <t>Выполнение СМР, ПНР, оборудование по титулу: Реконструкция комплексов ТМ на 4 ПС СЭС - филиала ОАО "МОЭСК", обеспечивающих электропитание аэропортов и тяговых ж.д. ПС (2016)  2-ПК</t>
  </si>
  <si>
    <t>I-186153</t>
  </si>
  <si>
    <t>Реконструкция комплексов ТМ на 4 ПС СЭС - филиала ОАО "МОЭСК", обеспечивающих электропитание аэропортов и тяговых ж.д. ПС (2016)  2-ПК</t>
  </si>
  <si>
    <t>№ 57 от 26.01.2015</t>
  </si>
  <si>
    <t>081-0008877</t>
  </si>
  <si>
    <t>Выполнение СМР, ПНР, оборудование по титулу: Обеспечение технологического мониторинга энергообъектов СЭС на ЧМ 2018</t>
  </si>
  <si>
    <t>I-186156</t>
  </si>
  <si>
    <t>Обеспечение технологического мониторинга энергообъектов СЭС на ЧМ 2018</t>
  </si>
  <si>
    <t>081-0008882</t>
  </si>
  <si>
    <t xml:space="preserve">Выполнение СМР, ПНР, оборудование по титулу: Строительство одного РП-10 кВ, двух КЛ-10 кВ от ячеек № 108 и № 208 в ЗРУ-10 кВ 
ПС 110/10/6 кВ Жостово (№ 166) до РУ-10 кВ вновь сооружаемого РП-10 кВ, в т.ч. ПИР, МО, Мытищинский р-н, г.п. Пироговский, западнее п. Пироговский
</t>
  </si>
  <si>
    <t>I-190302</t>
  </si>
  <si>
    <t xml:space="preserve">Строительство одного РП-10 кВ, двух КЛ-10 кВ от ячеек № 108 и № 208 в ЗРУ-10 кВ 
ПС 110/10/6 кВ Жостово (№ 166) до РУ-10 кВ вновь сооружаемого РП-10 кВ, в т.ч. ПИР, МО, Мытищинский р-н, г.п. Пироговский, западнее п. Пироговский
</t>
  </si>
  <si>
    <t>081-0008883</t>
  </si>
  <si>
    <t>Выполнение СМР, ПНР, оборудование по титулу: Строительство РП-10 КВ, 2 ПКЛ-10 кВ от нового РП-10 кВ до ПС Жостово, в т.ч. ПИР, Московская область, Мытищинский район, д. Красная горка</t>
  </si>
  <si>
    <t>I-114692</t>
  </si>
  <si>
    <t>Строительство РП-10 КВ, 2 ПКЛ-10 кВ от нового РП-10 кВ до ПС Жостово, в т.ч. ПИР, Московская область, Мытищинский район, д. Красная горка</t>
  </si>
  <si>
    <t>081-0008884</t>
  </si>
  <si>
    <t>Выполнение СМР, ПНР, оборудование по титулу: Строительство РП-10 кВ, 2хКЛ-10 кВ, ПС Жостово, в т.ч. ПИР, М.О., Мытищинский район, с.п. Федоскинское, пос. Птицефабрики, уч. 9</t>
  </si>
  <si>
    <t>I-150545</t>
  </si>
  <si>
    <t>Строительство РП-10 кВ, 2хКЛ-10 кВ, ПС Жостово, в т.ч. ПИР, М.О., Мытищинский район, с.п. Федоскинское, пос. Птицефабрики, уч. 9</t>
  </si>
  <si>
    <t>081-0008885</t>
  </si>
  <si>
    <t>Выполнение СМР, ПНР, оборудование по титулу: Строительство  РП - 10 кВ, двух КЛ-10 кВ ответвление от КЛ-10 кВ ПС Красногорская – СП-10 кВ №1 и №2 (сооружаемые по договору №ИА-14-302-1090(902694) ООО «Рижский квадрат») до нового РП - 10 кВ, в т.ч. ПИР, МО, Красногорский р-н, 23 км, а/д М-9 "Балтия"</t>
  </si>
  <si>
    <t>I-175527</t>
  </si>
  <si>
    <t>Строительство  РП - 10 кВ, двух КЛ-10 кВ ответвление от КЛ-10 кВ ПС Красногорская – СП-10 кВ №1 и №2 (сооружаемые по договору №ИА-14-302-1090(902694) ООО «Рижский квадрат») до нового РП - 10 кВ, в т.ч. ПИР, МО, Красногорский р-н, 23 км, а/д М-9 "Балтия"</t>
  </si>
  <si>
    <t>081-0008886</t>
  </si>
  <si>
    <t xml:space="preserve">Выполнение СМР, ПНР, оборудование по титулу: Строительство двух  СП- 10 кВ, двух КЛ-10 кВ от РУ-10 кВ РП-10 кВ №127 до сооружаемых СП- 10 кВ, в т.ч. ПИР, МО, Химкинский р-н,  г.о. Химки, Аэропорт «Шереметьево"
</t>
  </si>
  <si>
    <t>I-176738</t>
  </si>
  <si>
    <t xml:space="preserve">Строительство двух  СП- 10 кВ, двух КЛ-10 кВ от РУ-10 кВ РП-10 кВ №127 до сооружаемых СП- 10 кВ, в т.ч. ПИР, МО, Химкинский р-н,  г.о. Химки, Аэропорт «Шереметьево"
</t>
  </si>
  <si>
    <t>081-0008888</t>
  </si>
  <si>
    <t>Выполнение СМР, ПНР, оборудование по титулу: Строительство одного СП-10 кВ, одной КЛ-10 кВ от одной ячейки в РУ-10 кВ вновь со-оружаемого РП-10 кВ (по договору № ИА-14-302-641(922941)) до одного вновь сооружаемо-го СП-10 кВ, установка одной ячейки во вновь сооружаемом РП-10 кВ, в т.ч. ПИР, МО, 
Мытищинский р-н, д. Троице-Сельцо, земельный участок с кадастровым номером 50:12:0020309:540</t>
  </si>
  <si>
    <t>I-181725</t>
  </si>
  <si>
    <t xml:space="preserve">Строительство одного СП-10 кВ, одной КЛ-10 кВ от одной ячейки в РУ-10 кВ вновь со-оружаемого РП-10 кВ (по договору № ИА-14-302-641(922941)) до одного вновь сооружаемо-го СП-10 кВ, установка одной ячейки во вновь сооружаемом РП-10 кВ, в т.ч. ПИР, МО, 
Мытищинский р-н, д. Троице-Сельцо, земельный участок с кадастровым номером 50:12:0020309:540
</t>
  </si>
  <si>
    <t>081-0008889</t>
  </si>
  <si>
    <t>Выполнение СМР, ПНР, оборудование по титулу: Строительство двух СП-6 кВ, двух КВЛ-6 кВ от вновь сооружаемых яч. РУ-6 кВ 
ПС 110/35/6 кВ Клин (№ 181) до РУ-6 кВ вновь сооружаемых СП-6 кВ № 1 и № 2, в т.ч. ПИР, МО, Клинский р-н, г. Клин, ул. Победы</t>
  </si>
  <si>
    <t>I-182028</t>
  </si>
  <si>
    <t>Строительство двух СП-6 кВ, двух КВЛ-6 кВ от вновь сооружаемых яч. РУ-6 кВ 
ПС 110/35/6 кВ Клин (№ 181) до РУ-6 кВ вновь сооружаемых СП-6 кВ № 1 и № 2, в т.ч. ПИР, МО, Клинский р-н, г. Клин, ул. Победы</t>
  </si>
  <si>
    <t>081-0008890</t>
  </si>
  <si>
    <t>Выполнение СМР, ПНР, оборудование по титулу: Строительство 2 СП-10 кВ, 2 КВЛ-10 кВ от сооруж. яч. РУ-10 кВ ПС 110/10 кВ Константиново (№ 169) до РУ-10 кВ вновь сооруж. СП-10 кВ № 1 и № 2, ГНБ, в т.ч. ПИР, МО, Дмитровский р-н, г. Дмитров, д. Шелепино</t>
  </si>
  <si>
    <t>I-182818</t>
  </si>
  <si>
    <t>Строительство 2 СП-10 кВ, 2 КВЛ-10 кВ от сооруж. яч. РУ-10 кВ ПС 110/10 кВ Константиново (№ 169) до РУ-10 кВ вновь сооруж. СП-10 кВ № 1 и № 2, ГНБ, в т.ч. ПИР, МО, Дмитровский р-н, г. Дмитров, д. Шелепино</t>
  </si>
  <si>
    <t>081-0008892</t>
  </si>
  <si>
    <t>Выполнение СМР, ПНР, оборудование по титулу: Строительство  РП-10 кВ, двух КЛ-10 кВ от вновь сооружаемых ячеек на 1 и 2с.ш. в РУ-10 кВ ПС 110/10кВ Мцыри до вновь сооружаемого РП-10кВ, в т.ч. ПИР, МО, Красногорский район, д. Козино</t>
  </si>
  <si>
    <t>I-187406</t>
  </si>
  <si>
    <t>Строительство  РП-10 кВ, двух КЛ-10 кВ от вновь сооружаемых ячеек на 1 и 2с.ш. в РУ-10 кВ ПС 110/10кВ Мцыри до вновь сооружаемого РП-10кВ, в т.ч. ПИР, МО, Красногорский район, д. Козино</t>
  </si>
  <si>
    <t>081-0008893</t>
  </si>
  <si>
    <t>Выполнение СМР, ПНР, оборудование по титулу: Строительство  РП-10 кВ, двух КЛ-10 кВ от вновь сооружаемых ячеек на 1 и 2с.ш. в РУ-10 кВ РП-10кВ №16131 до вновь сооружаемого РП-10кВ, в т.ч. ПИР, МО, Красногорский р-н, Путилково п/о, 69 км МКАД, ООК ЗАО " Гринвуд", стр.17</t>
  </si>
  <si>
    <t>I-187408</t>
  </si>
  <si>
    <t>Строительство  РП-10 кВ, двух КЛ-10 кВ от вновь сооружаемых ячеек на 1 и 2с.ш. в РУ-10 кВ РП-10кВ №16131 до вновь сооружаемого РП-10кВ, в т.ч. ПИР, МО, Красногорский р-н, Путилково п/о, 69 км МКАД, ООК ЗАО " Гринвуд", стр.17</t>
  </si>
  <si>
    <t>081-0008894</t>
  </si>
  <si>
    <t>Выполнение СМР, ПНР, оборудование по титулу: Строительство одного СП-6 кВ, одной КВЛ-6 кВ от яч. № 21 2 с.ш. РУ-6 кВ ПС-35/6 кВ Лобня 
(№ 40) до РУ-6 кВ вновь сооружаемого СП-6 кВ, в т.ч. ПИР, МО, Мытищинский р-н, г. Долгопрудный, мкр. Хлебниково, Горького, д. 1</t>
  </si>
  <si>
    <t>I-187673</t>
  </si>
  <si>
    <t>Строительство одного СП-6 кВ, одной КВЛ-6 кВ от яч. № 21 2 с.ш. РУ-6 кВ ПС-35/6 кВ Лобня 
(№ 40) до РУ-6 кВ вновь сооружаемого СП-6 кВ, в т.ч. ПИР, МО, Мытищинский р-н, г. Долгопрудный, мкр. Хлебниково, Горького, д. 1</t>
  </si>
  <si>
    <t>081-0008895</t>
  </si>
  <si>
    <t>Выполнение СМР, ПНР, оборудование по титулу: Строительство одного СП-6 кВ, одной КЛ-6 кВ от вновь сооружаемой яч. 2-ой с.ш. 
РУ-6 кВ РП-6 кВ № 52 до РУ-6 кВ вновь сооружаемого СП-6 кВ, ГНБ, в т.ч. ПИР, МО, 
Клинский р-н, г. Высоковск, ул. Ленина</t>
  </si>
  <si>
    <t>I-189289</t>
  </si>
  <si>
    <t>Строительство одного СП-6 кВ, одной КЛ-6 кВ от вновь сооружаемой яч. 2-ой с.ш. 
РУ-6 кВ РП-6 кВ № 52 до РУ-6 кВ вновь сооружаемого СП-6 кВ, ГНБ, в т.ч. ПИР, МО, 
Клинский р-н, г. Высоковск, ул. Ленина</t>
  </si>
  <si>
    <t>081-0008898</t>
  </si>
  <si>
    <t>Выполнение СМР, ПНР, оборудование по титулу: Строительство СП-10 кВ, КЛ-10 кВ от РП-10 кВ (ЦРП-31), ПС №220 "Ельдигино", в т.ч. ПИР, МО, Пушкинский р-н, д. Марьина Гора</t>
  </si>
  <si>
    <t>I-173289</t>
  </si>
  <si>
    <t>Строительство СП-10 кВ, КЛ-10 кВ от РП-10 кВ (ЦРП-31), ПС №220 "Ельдигино", в т.ч. ПИР, МО, Пушкинский р-н, д. Марьина Гора</t>
  </si>
  <si>
    <t>081-0008899</t>
  </si>
  <si>
    <t>Выполнение СМР, ПНР, оборудование по титулу: Строительство ТП-6/04 кВ, КЛ-6 кВ от КЛ-6 кВ ф. ТП-1804 сек.1, ТП-1804 сек.2 ПС №116 "Солнечногорск", в т.ч. ПИР, МО, Солнечногорский р-н,  г. Солнечногорск, мкр. Рекинцо, ул. Ухова</t>
  </si>
  <si>
    <t>I-186185</t>
  </si>
  <si>
    <t>Строительство ТП-6/04 кВ, КЛ-6 кВ от КЛ-6 кВ ф. ТП-1804 сек.1, ТП-1804 сек.2 ПС №116 "Солнечногорск", в т.ч. ПИР, МО, Солнечногорский р-н,  г. Солнечногорск, мкр. Рекинцо, ул. Ухова</t>
  </si>
  <si>
    <t>081-0008900</t>
  </si>
  <si>
    <t>Выполнение СМР, ПНР по титулу: Строительство КЛ-6 кВ от ЗТП-129, ПС №325 "Луговая", в т.ч. ПИР, МО, Мытищинский р-н, д. Еремино, ул. Дмитровская, вл.1А</t>
  </si>
  <si>
    <t>I-187960</t>
  </si>
  <si>
    <t>Строительство КЛ-6 кВ от ЗТП-129, ПС №325 "Луговая", в т.ч. ПИР, МО, Мытищинский р-н, д. Еремино, ул. Дмитровская, вл.1А</t>
  </si>
  <si>
    <t>081-0008901</t>
  </si>
  <si>
    <t>Выполнение СМР, ПНР, оборудование по титулу: Строительство СП-10 кВ, КЛ-10 кВ от яч.1,2 РТП-82, ПС №438 "Бакеево", в т.ч. ПИР, МО, Солнечногорский р-н, рп Андреевка, ул. Ясная</t>
  </si>
  <si>
    <t>I-186510</t>
  </si>
  <si>
    <t>Строительство СП-10 кВ, КЛ-10 кВ от яч.1,2 РТП-82, ПС №438 "Бакеево", в т.ч. ПИР, МО, Солнечногорский р-н, рп Андреевка, ул. Ясная</t>
  </si>
  <si>
    <t>081-0008902</t>
  </si>
  <si>
    <t>Выполнение СМР, ПНР, оборудование по титулу: Строительство ТП-10/0,4 кВ, 2-КЛ-10 кВ от врезки в КЛ-10 кВ ф. ТП-1141/1144 ПС №829 "Время", КЛ-0,4 кВ, в т.ч. ПИР, МО, Солнечногорский р-н, рп Менделеево, ул. Куйбышева, д.24</t>
  </si>
  <si>
    <t>I-188930</t>
  </si>
  <si>
    <t>Строительство ТП-10/0,4 кВ, 2-КЛ-10 кВ от врезки в КЛ-10 кВ ф. ТП-1141/1144 ПС №829 "Время", КЛ-0,4 кВ, в т.ч. ПИР, МО, Солнечногорский р-н, рп Менделеево, ул. Куйбышева, д.24</t>
  </si>
  <si>
    <t>081-0008903</t>
  </si>
  <si>
    <t>Выполнение СМР, ПНР, оборудование по титулу: Строительство ТП-6/0,4 кВ, ВЛЗ-6 кВ от ВЛЗ-6 кВ л. 853, КЛ-6 кВ,ПС №77 "Талицы", в т.ч. ПИР, МО, Пушкинский р-н, с. Рахманово</t>
  </si>
  <si>
    <t>I-189865</t>
  </si>
  <si>
    <t>Строительство ТП-6/0,4 кВ, ВЛЗ-6 кВ от ВЛЗ-6 кВ л. 853, КЛ-6 кВ,ПС №77 "Талицы", в т.ч. ПИР, МО, Пушкинский р-н, с. Рахманово</t>
  </si>
  <si>
    <t>081-0008904</t>
  </si>
  <si>
    <t>Выполнение СМР, ПНР, оборудование по титулу: Установка двух ячеек на 1 и 2 с.ш. в РУ-10 кВ ЦРП-10 кВ №101 ПС 110/10/6 кВ Старбеево, в т.ч. ПИР, МО, Красногорский район, д. Козино</t>
  </si>
  <si>
    <t>I-187407</t>
  </si>
  <si>
    <t>Установка двух ячеек на 1 и 2 с.ш. в РУ-10 кВ ЦРП-10 кВ №101 ПС 110/10/6 кВ Старбеево, в т.ч. ПИР, МО, Красногорский район, д. Козино</t>
  </si>
  <si>
    <t>081-0008905</t>
  </si>
  <si>
    <t xml:space="preserve">Выполнение СМР, ПНР, оборудование по титулу: Расширение 1 и 2  с.ш. РУ-10 кВ ПС-110/10 кВ Константиново (№ 169) с уст. по 1 яч., в т.ч. ПИР, МО,  Дмитровский р-н, г. Дмитров, д. Шелепино 
</t>
  </si>
  <si>
    <t>I-182819</t>
  </si>
  <si>
    <t xml:space="preserve">Расширение 1 и 2  с.ш. РУ-10 кВ ПС-110/10 кВ Константиново (№ 169) с уст. по 1 яч., в т.ч. ПИР, МО,  Дмитровский р-н, г. Дмитров, д. Шелепино 
</t>
  </si>
  <si>
    <t>081-0008906</t>
  </si>
  <si>
    <t>Выполнение СМР, ПНР, оборудование по титулу: Расширение РУ-6 кВ ПС-110/35/6 кВ Клин (№ 181) с установкой по 1 ячейке на каждой 
с.ш., в т.ч. ПИР, МО, Клинский р-н, г. Клин, ул. Победы</t>
  </si>
  <si>
    <t>I-182029</t>
  </si>
  <si>
    <t>Расширение РУ-6 кВ ПС-110/35/6 кВ Клин (№ 181) с установкой по 1 ячейке на каждой 
с.ш., в т.ч. ПИР, МО, Клинский р-н, г. Клин, ул. Победы</t>
  </si>
  <si>
    <t>081-0008907</t>
  </si>
  <si>
    <t>Выполнение СМР, ПНР, оборудование по титулу: Установка двух ячеек РУ-10 кВ ПС №840 Омега,  в т.ч. ПИР, МО,  Красногорский район, вблизи п. Светлые Горы</t>
  </si>
  <si>
    <t>I-184417</t>
  </si>
  <si>
    <t>Установка двух ячеек РУ-10 кВ ПС №840 Омега,  в т.ч. ПИР, МО,  Красногорский район, вблизи п. Светлые Горы</t>
  </si>
  <si>
    <t>081-0008908</t>
  </si>
  <si>
    <t>Выполнение СМР, ПНР, оборудование по титулу: Установка двух ячеек на 1 и 2 с.ш. в РУ-10 кВ ЦРП-10 кВ №101 ПС 110/10/6 кВ Старбеево, в т.ч. ПИР, МО, г. Химки, Северо-Западная промышленно коммунальная зона</t>
  </si>
  <si>
    <t>I-187070</t>
  </si>
  <si>
    <t>Установка двух ячеек на 1 и 2 с.ш. в РУ-10 кВ ЦРП-10 кВ №101 ПС 110/10/6 кВ Старбеево, в т.ч. ПИР, МО, г. Химки, Северо-Западная промышленно коммунальная зона</t>
  </si>
  <si>
    <t>081-0008909</t>
  </si>
  <si>
    <t>Выполнение СМР, ПНР, оборудование по титулу: Установка двух ячеек на 1 и 2 с.ш. в РУ-10 кВ РП-10кВ №16131, в т.ч. ПИР, МО, Красногорский р-н, Путилково п/о, 69 км МКАД, ООК ЗАО " Гринвуд", стр.17</t>
  </si>
  <si>
    <t>I-187409</t>
  </si>
  <si>
    <t>Установка двух ячеек на 1 и 2 с.ш. в РУ-10 кВ РП-10кВ №16131, в т.ч. ПИР, МО, Красногорский р-н, Путилково п/о, 69 км МКАД, ООК ЗАО " Гринвуд", стр.17</t>
  </si>
  <si>
    <t>081-0008911</t>
  </si>
  <si>
    <t>Выполнение СМР, ПНР, оборудование по титулу: Расширение 2-й с.ш. РУ-6 кВ РП-6 кВ № 52 с установкой 1 ячейки, в т.ч. ПИР, МО, Клинский р-н, г. Высоковск, ул. Ленина</t>
  </si>
  <si>
    <t>I-189290</t>
  </si>
  <si>
    <t>Расширение 2-й с.ш. РУ-6 кВ РП-6 кВ № 52 с установкой 1 ячейки, в т.ч. ПИР, МО, Клинский р-н, г. Высоковск, ул. Ленина</t>
  </si>
  <si>
    <t>081-0008912</t>
  </si>
  <si>
    <t>Выполнение СМР, ПНР, оборудование по титулу: Установка ячейки в РП  (сооруж. по дог. № ИА-14-302-489(900486) от 24.07.2014г.), ПС №671 "Старбеево", в т.ч. ПИР, МО, Химкинский р-н, г. Химки, Северо-Западная промкомзона, Транспортный пр-д, д.7</t>
  </si>
  <si>
    <t>I-182844</t>
  </si>
  <si>
    <t>Установка ячейки в РП  (сооруж. по дог. № ИА-14-302-489(900486) от 24.07.2014г.), ПС №671 "Старбеево", в т.ч. ПИР, МО, Химкинский р-н, г. Химки, Северо-Западная промкомзона, Транспортный пр-д, д.7</t>
  </si>
  <si>
    <t>081-0008914</t>
  </si>
  <si>
    <t>Выполнение СМР, ПНР, оборудование по титулу: Реконструкция ТП (замена трансформатора ), в т.ч. ПИР, МО, Пушкинский р-н, п. Софрино, ул. Тютчева, д.9</t>
  </si>
  <si>
    <t>I-182821</t>
  </si>
  <si>
    <t>Реконструкция ТП (замена трансформатора ), в т.ч. ПИР, МО, Пушкинский р-н, п. Софрино, ул. Тютчева, д.9</t>
  </si>
  <si>
    <t>081-0008915</t>
  </si>
  <si>
    <t>Выполнение СМР, ПНР, оборудование по титулу: Строительство  2хРП - 10 кВ, 2хКЛ-10 кВ от яч. 104 и 206 РУ-10 кВ  ПС №145 Нахабино до нов.РП - 10 кВ №1, 2хКЛ-10 кВ от 2 яч. на 3 и 4 секции РУ-10 кВ  ПС №145 Нахабино до нов. РП - 10 кВ №2, 2хКЛ-10кВ от РП-10кВ №1 до РП-10кВ №2, в т.ч. ПИР, МО, Красногорский р-н, г.п. Нахабино, мкр. Красногорский</t>
  </si>
  <si>
    <t>I-123366</t>
  </si>
  <si>
    <t>Строительство  2хРП - 10 кВ, 2хКЛ-10 кВ от яч. 104 и 206 РУ-10 кВ  ПС №145 Нахабино до нов.РП - 10 кВ №1, 2хКЛ-10 кВ от 2 яч. на 3 и 4 секции РУ-10 кВ  ПС №145 Нахабино до нов. РП - 10 кВ №2, 2хКЛ-10кВ от РП-10кВ №1 до РП-10кВ №2, в т.ч. ПИР, МО, Красногорский р-н, г.п. Нахабино, мкр. Красногорский</t>
  </si>
  <si>
    <t>084-0005520</t>
  </si>
  <si>
    <t>Выполнение ПИР, авторский надзор по титулу: Реконструкция ПС № 696 Прогресс замена тр-ров на 2х63 Мва, рек. ОРУ-110 кВ</t>
  </si>
  <si>
    <t>I-150927</t>
  </si>
  <si>
    <t>Реконструкция ПС № 696 Прогресс замена тр-ров на 2х63 Мва, рек. ОРУ-110 кВ</t>
  </si>
  <si>
    <t>084-0005629</t>
  </si>
  <si>
    <t>Выполнение СМР, ПНР (1 этапа) по титулу: Реконструкция ОРУ 110 кВ ПС № 212  "Восточная"</t>
  </si>
  <si>
    <t>2017-2020</t>
  </si>
  <si>
    <t>I-187545</t>
  </si>
  <si>
    <t>Реконструкция ОРУ 110 кВ ПС № 212  "Восточная"</t>
  </si>
  <si>
    <t>084-0003718</t>
  </si>
  <si>
    <t>СМР, ПНР, Оборудование</t>
  </si>
  <si>
    <t>Выполнение СМР, ПНР, Оборудование по титулу: Реконструкции сети радиосвязи</t>
  </si>
  <si>
    <t>I-112458</t>
  </si>
  <si>
    <t>Реконструкции сети радиосвязи</t>
  </si>
  <si>
    <t>084-0004831</t>
  </si>
  <si>
    <t>Выполнение СМР, ПНР, Оборудование по титулу: Строительство узла средств ДТУ ЦУС ВЭС</t>
  </si>
  <si>
    <t>I-162947</t>
  </si>
  <si>
    <t>Строительство узла средств ДТУ ЦУС ВЭС</t>
  </si>
  <si>
    <t>084-0005522</t>
  </si>
  <si>
    <t>Выполнение СМР, ПНР, Оборудование по титулу: Установка устройств компенсации реактивной мощности в распределительной сети 6 кВ района ПС № 419 "Минеральная"</t>
  </si>
  <si>
    <t>I-186353</t>
  </si>
  <si>
    <t>Установка устройств компенсации реактивной мощности в распределительной сети 6 кВ района ПС № 419 "Минеральная"</t>
  </si>
  <si>
    <t>084-0005523</t>
  </si>
  <si>
    <t>Выполнение СМР, ПНР, Оборудование по титулу: Установка устройств компенсации реактивной мощности в распределительной сети 6 кВ района ПС № 73 "Озеры"</t>
  </si>
  <si>
    <t>I-186354</t>
  </si>
  <si>
    <t>Установка устройств компенсации реактивной мощности в распределительной сети 6 кВ района ПС № 73 "Озеры"</t>
  </si>
  <si>
    <t>084-0005524</t>
  </si>
  <si>
    <t>Выполнение СМР, ПНР, Оборудование по титулу: Установка устройств компенсации реактивной мощности в распределительной сети 6 кВ района ПС № 206 "Фрязино"</t>
  </si>
  <si>
    <t>I-186355</t>
  </si>
  <si>
    <t>Установка устройств компенсации реактивной мощности в распределительной сети 6 кВ района ПС № 206 "Фрязино"</t>
  </si>
  <si>
    <t>084-0005525</t>
  </si>
  <si>
    <t>Выполнение СМР, ПНР, Оборудование по титулу: Установка устройств компенсации реактивной мощности в распределительной сети 6 кВ района ПС № 681 "Алмазово"</t>
  </si>
  <si>
    <t>I-186356</t>
  </si>
  <si>
    <t>Установка устройств компенсации реактивной мощности в распределительной сети 6 кВ района ПС № 681 "Алмазово"</t>
  </si>
  <si>
    <t>084-0005526</t>
  </si>
  <si>
    <t>Выполнение СМР, ПНР, Оборудование по титулу: Установка устройств компенсации реактивной мощности в распределительной сети 6 кВ района ПС № 212 "Восточная"</t>
  </si>
  <si>
    <t>I-186357</t>
  </si>
  <si>
    <t>Установка устройств компенсации реактивной мощности в распределительной сети 6 кВ района ПС № 212 "Восточная"</t>
  </si>
  <si>
    <t>084-0005527</t>
  </si>
  <si>
    <t>Выполнение СМР, ПНР, Оборудование по титулу: Установка устройств компенсации реактивной мощности в распределительной сети 6 кВ района ПС № 27  "Черное"</t>
  </si>
  <si>
    <t>I-186358</t>
  </si>
  <si>
    <t>Установка устройств компенсации реактивной мощности в распределительной сети 6 кВ района ПС № 27  "Черное"</t>
  </si>
  <si>
    <t>084-0005529</t>
  </si>
  <si>
    <t>Выполнение СМР, ПНР, Оборудование по титулу: Установка устройств компенсации реактивной мощности в распределительной сети 6 кВ района ПС № 722 "Чанки"</t>
  </si>
  <si>
    <t>I-186360</t>
  </si>
  <si>
    <t>Установка устройств компенсации реактивной мощности в распределительной сети 6 кВ района ПС № 722 "Чанки"</t>
  </si>
  <si>
    <t>084-0005531</t>
  </si>
  <si>
    <t>Выполнение СМР, ПНР, Оборудование по титулу: Установка устройств компенсации реактивной мощности в распределительной сети 6 кВ района ПС № 85 "Куровская"</t>
  </si>
  <si>
    <t>I-186362</t>
  </si>
  <si>
    <t>Установка устройств компенсации реактивной мощности в распределительной сети 6 кВ района ПС № 85 "Куровская"</t>
  </si>
  <si>
    <t>084-0005532</t>
  </si>
  <si>
    <t>Выполнение СМР, ПНР, Оборудование по титулу: Установка устройств компенсации реактивной мощности в распределительной сети 6 кВ района ПС № 696 "Прогресс"</t>
  </si>
  <si>
    <t>I-186363</t>
  </si>
  <si>
    <t>Установка устройств компенсации реактивной мощности в распределительной сети 6 кВ района ПС № 696 "Прогресс"</t>
  </si>
  <si>
    <t>084-0005533</t>
  </si>
  <si>
    <t>Выполнение СМР, ПНР, Оборудование по титулу: Установка устройств компенсации реактивной мощности в распределительной сети 6 кВ района ПС № 8 "Городищи"</t>
  </si>
  <si>
    <t>I-186364</t>
  </si>
  <si>
    <t>Установка устройств компенсации реактивной мощности в распределительной сети 6 кВ района ПС № 8 "Городищи"</t>
  </si>
  <si>
    <t>084-0004832</t>
  </si>
  <si>
    <t>Выполнение СМР, ПНР, Оборудование по титулу: Реконструкция ПС № 212 "Восточная", установка периметральной охранной сигнализации</t>
  </si>
  <si>
    <t>I-168893</t>
  </si>
  <si>
    <t>Реконструкция ПС № 212 "Восточная", установка периметральной охранной сигнализации</t>
  </si>
  <si>
    <t>084-0005538</t>
  </si>
  <si>
    <t>Выполнение СМР, ПНР, Оборудование по титулу: Реконструкция ПС 110 кВ № 270 "Дулево" с монтажом системы стационарной принудительной приточно-вытяжной вентиляции в помещении АБ</t>
  </si>
  <si>
    <t>I-186370</t>
  </si>
  <si>
    <t>Реконструкция ПС 110 кВ № 270 "Дулево" с монтажом системы стационарной принудительной приточно-вытяжной вентиляции в помещении АБ</t>
  </si>
  <si>
    <t>084-0005539</t>
  </si>
  <si>
    <t>Выполнение СМР, ПНР, Оборудование по титулу: Реконструкция ПС 110 кВ №177 "Орехово" с монтажом системы стационарной принудительной приточно-вытяжной вентиляции в помещении АБ</t>
  </si>
  <si>
    <t>I-186371</t>
  </si>
  <si>
    <t>Реконструкция ПС 110 кВ №177 "Орехово" с монтажом системы стационарной принудительной приточно-вытяжной вентиляции в помещении АБ</t>
  </si>
  <si>
    <t>084-0005540</t>
  </si>
  <si>
    <t>Выполнение СМР, ПНР, Оборудование по титулу: Реконструкция ПС 110 кВ №415 "Ликино" с монтажом системы стационарной принудительной приточно-вытяжной вентиляции в помещении АБ</t>
  </si>
  <si>
    <t>I-186372</t>
  </si>
  <si>
    <t>Реконструкция ПС 110 кВ №415 "Ликино" с монтажом системы стационарной принудительной приточно-вытяжной вентиляции в помещении АБ</t>
  </si>
  <si>
    <t>084-0005544</t>
  </si>
  <si>
    <t>Выполнение ПИР по титулу: Реконструкция ВЛ-6 кВ ТП-144-РП-150 с отп. Починки-Соколово Ногинского района</t>
  </si>
  <si>
    <t>I-127265</t>
  </si>
  <si>
    <t>Реконструкция ВЛ-6 кВ ТП-144-РП-150 с отп. Починки-Соколово Ногинского района</t>
  </si>
  <si>
    <t>084-0005545</t>
  </si>
  <si>
    <t>Выполнение ПИР по титулу: Реконструкция ВЛ-6 кВ фид. 20/414 с отп. д. Кудиново Ногинского Района</t>
  </si>
  <si>
    <t>I-127267</t>
  </si>
  <si>
    <t>Реконструкция ВЛ-6 кВ фид. 20/414 с отп. д. Кудиново Ногинского Района</t>
  </si>
  <si>
    <t>084-0005546</t>
  </si>
  <si>
    <t>Выполнение ПИР по титулу: Реконструкция ВЛ-6 кВ от Подстанции 110 кВ "Клишино" №571 до ЗТП №132 с отпайками и ответвлениями (фидер №21) д. Клишино Озерского района</t>
  </si>
  <si>
    <t>I-127269</t>
  </si>
  <si>
    <t>Реконструкция ВЛ-6 кВ от Подстанции 110 кВ "Клишино" №571 до ЗТП №132 с отпайками и ответвлениями (фидер №21) д. Клишино Озерского района</t>
  </si>
  <si>
    <t>084-0004826</t>
  </si>
  <si>
    <t>Выполнение ПИР по титулу: Реконструкция ВЛ 0,4кВ от КТП-1080, 1081, реконструкция КТП-1080, 1081, установка доп. КТП в н.п. Степановка Орехово-Зуевского района</t>
  </si>
  <si>
    <t>I-150938</t>
  </si>
  <si>
    <t>Реконструкция ВЛ 0,4кВ от КТП-1080, 1081, реконструкция КТП-1080, 1081, установка доп. КТП в н.п. Степановка Орехово-Зуевского района</t>
  </si>
  <si>
    <t>084-0005560</t>
  </si>
  <si>
    <t xml:space="preserve">Выполнение ПИР по титулу: Реконструкция ЗТП-195, МО, Воскресенский р-н, д. Чемодурово </t>
  </si>
  <si>
    <t>I-127241</t>
  </si>
  <si>
    <t xml:space="preserve">Реконструкция ЗТП-195, МО, Воскресенский р-н, д. Чемодурово </t>
  </si>
  <si>
    <t>084-0005562</t>
  </si>
  <si>
    <t xml:space="preserve">Выполнение ПИР по титулу: Реконструкция ЗТП-54, МО, Озерский р-н, с. Боково-Акулово </t>
  </si>
  <si>
    <t>I-127244</t>
  </si>
  <si>
    <t xml:space="preserve">Реконструкция ЗТП-54, МО, Озерский р-н, с. Боково-Акулово </t>
  </si>
  <si>
    <t>084-0005564</t>
  </si>
  <si>
    <t>Выполнение СМР, ПНР, Оборудование по титулу: Реконструкция ВЛ-10 кВ ф.3 ПС828 ТП-47-ТП-46 д. Петровское Щелковского район</t>
  </si>
  <si>
    <t>I-127317</t>
  </si>
  <si>
    <t>Реконструкция ВЛ-10 кВ ф.3 ПС828 ТП-47-ТП-46 д. Петровское Щелковского район</t>
  </si>
  <si>
    <t>084-0005565</t>
  </si>
  <si>
    <t>Выполнение СМР, ПНР, Оборудование по титулу: Реконструкция ВЛ-10 кВ ф.43 ПС 650-ТП-81-ТП-96 д. Ерёмино ЩРЭС</t>
  </si>
  <si>
    <t>I-127319</t>
  </si>
  <si>
    <t>Реконструкция ВЛ-10 кВ ф.43 ПС 650-ТП-81-ТП-96 д. Ерёмино ЩРЭС</t>
  </si>
  <si>
    <t>084-0005566</t>
  </si>
  <si>
    <t>Выполнение СМР, ПНР, Оборудование по титулу: Реконструкция ВЛ-6 кВ ф.7 ПС 742-ТП-154-КТП-141,отп. ТП-155,169 Моносеево-Кишкино Щелковского район</t>
  </si>
  <si>
    <t>I-127323</t>
  </si>
  <si>
    <t>Реконструкция ВЛ-6 кВ ф.7 ПС 742-ТП-154-КТП-141,отп. ТП-155,169 Моносеево-Кишкино Щелковского район</t>
  </si>
  <si>
    <t>084-0005567</t>
  </si>
  <si>
    <t>Выполнение СМР, ПНР, Оборудование по титулу: Реконструкция ВЛ 6 кВ ф.  9 ПС-27, МО, Балашихинский р-н</t>
  </si>
  <si>
    <t>I-186377</t>
  </si>
  <si>
    <t>Реконструкция ВЛ 6 кВ ф.  9 ПС-27, МО, Балашихинский р-н</t>
  </si>
  <si>
    <t>084-0005580</t>
  </si>
  <si>
    <t>Выполнение СМР, ПНР, Оборудование по титулу: Реконструкция ВЛ 10кВ от РП-7 до ЗТП-92 с отпайками и ответвлениями ф. 792, МО, Озерский РЭС</t>
  </si>
  <si>
    <t>I-186421</t>
  </si>
  <si>
    <t>Реконструкция ВЛ 10кВ от РП-7 до ЗТП-92 с отпайками и ответвлениями ф. 792, МО, Озерский РЭС</t>
  </si>
  <si>
    <t>084-0005582</t>
  </si>
  <si>
    <t>Выполнение СМР, ПНР, Оборудование по титулу: Реконструкция ВЛ 10 кВ от ПС-817 до ТП-755 с отпайками ф. 21, МО, Шатурский р-н</t>
  </si>
  <si>
    <t>I-186423</t>
  </si>
  <si>
    <t>Реконструкция ВЛ 10 кВ от ПС-817 до ТП-755 с отпайками ф. 21, МО, Шатурский р-н</t>
  </si>
  <si>
    <t>084-0005587</t>
  </si>
  <si>
    <t>Выполнение СМР, ПНР, Оборудование по титулу: Реконструкция КВЛ 6 кВ Ф.8 ПС-223 МО, Щелковский РЭС</t>
  </si>
  <si>
    <t>I-186428</t>
  </si>
  <si>
    <t>Реконструкция КВЛ 6 кВ Ф.8 ПС-223 МО, Щелковский РЭС</t>
  </si>
  <si>
    <t>084-0005589</t>
  </si>
  <si>
    <t>Выполнение СМР, ПНР, Оборудование по титулу: Реконструкция КВЛ 10кВ РП-121-ТП320РП-121 МО, Щелковский РЭС</t>
  </si>
  <si>
    <t>I-186430</t>
  </si>
  <si>
    <t>Реконструкция КВЛ 10кВ РП-121-ТП320РП-121 МО, Щелковский РЭС</t>
  </si>
  <si>
    <t>084-0005590</t>
  </si>
  <si>
    <t>Выполнение СМР, ПНР, Оборудование по титулу: Реконструкция ЗТП-122, реконструкция питающих ЛЭП 6 кВ к и отходящий КВЛ 0,4 кВ, г. Озеры, Озерский РЭС</t>
  </si>
  <si>
    <t>I-188390</t>
  </si>
  <si>
    <t>Реконструкция ЗТП-122, реконструкция питающих ЛЭП 6 кВ к и отходящий КВЛ 0,4 кВ, г. Озеры, Озерский РЭС</t>
  </si>
  <si>
    <t>084-0003697</t>
  </si>
  <si>
    <t xml:space="preserve">Выполнение СМР, ПНР, Оборудование по титулу: Реконструкция ЗТП-30, МО, Егорьевский р-н, д. Карповское </t>
  </si>
  <si>
    <t>I-127231</t>
  </si>
  <si>
    <t xml:space="preserve">Реконструкция ЗТП-30, МО, Егорьевский р-н, д. Карповское </t>
  </si>
  <si>
    <t>084-0003698</t>
  </si>
  <si>
    <t>Выполнение СМР, ПНР, Оборудование по титулу: Реконструкция ЗТП-68, МО, Луховицкий р-н, с. Головачево</t>
  </si>
  <si>
    <t>I-127233</t>
  </si>
  <si>
    <t>Реконструкция ЗТП-68, МО, Луховицкий р-н, с. Головачево</t>
  </si>
  <si>
    <t>Новая Москва</t>
  </si>
  <si>
    <t>088-0001471</t>
  </si>
  <si>
    <t>I-174572</t>
  </si>
  <si>
    <t>Реконструкция ВЛ 35 кВ "Щербинка - Рязаново" с отп., в т.ч. ПИР, г. Москва</t>
  </si>
  <si>
    <t>088-0001660</t>
  </si>
  <si>
    <t>СМР, ПНР, оборудование и материалы (за исключением оборудования, предоставляемого Заказчиком)</t>
  </si>
  <si>
    <t>Выполнение СМР, ПНР, оборудование и материалы (за исключением оборудования, предоставляемого Заказчиком) по титулу: Реконструкция ПС 35 кВ № 524 "Молчаново" (Замена трансформаторов 2 х 4 МВА на 2 х 10 МВА), в т.ч ПИР, МО, Подольский р-н, с/о Кленовский, с.Кленово</t>
  </si>
  <si>
    <t>I-153768</t>
  </si>
  <si>
    <t>Реконструкция ПС 35 кВ № 524 "Молчаново" (Замена трансформаторов 2 х 4 МВА на 2 х 10 МВА), в т.ч ПИР, МО, Подольский р-н, с/о Кленовский, с.Кленово</t>
  </si>
  <si>
    <t>088-0001662</t>
  </si>
  <si>
    <t xml:space="preserve">СМР, ПНР </t>
  </si>
  <si>
    <t>Выполнение СМР, ПНР по титулу: Реконструкция транзита 110 кВ Чоботы-Теплый Стан-Марьино-Лесная с увеличением пропускной способности</t>
  </si>
  <si>
    <t>I-155084</t>
  </si>
  <si>
    <t>Реконструкция транзита 110 кВ Чоботы-Теплый Стан-Марьино-Лесная с увеличением пропускной способности</t>
  </si>
  <si>
    <t>088-0001681</t>
  </si>
  <si>
    <t>СМР, ПНР, оборудование  (за исключением оборудования предоставляемого Заказчиком), материалы</t>
  </si>
  <si>
    <t>Выполнение СМР, ПНР, оборудование и материалы (за исключением оборудования, предоставляемого Заказчиком) по титулу: Реконструкция ПС 110 кВ "Сырово" № 617 (1,2 этапы)</t>
  </si>
  <si>
    <t>I-151683</t>
  </si>
  <si>
    <t>Реконструкция ПС 110 кВ "Сырово" № 617 (1,2 этапы)</t>
  </si>
  <si>
    <t>088-0001683</t>
  </si>
  <si>
    <t>Выполнение СМР, ПНР, оборудование и материалы (за исключением оборудования, предоставляемого Заказчиком) по титулу: ПС 220 кВ №  "Лесная"</t>
  </si>
  <si>
    <t>I-155086</t>
  </si>
  <si>
    <t>ПС 220 кВ №  "Лесная"</t>
  </si>
  <si>
    <t>088-0001473</t>
  </si>
  <si>
    <t>Выполнение СМР, ПНР, оборудование и материалы (за исключением оборудования, предоставляемого Заказчиком) по титулу: ПС 35 кВ № 124 "Кокошкино"</t>
  </si>
  <si>
    <t>I-156198</t>
  </si>
  <si>
    <t>ПС 35 кВ № 124 "Кокошкино"</t>
  </si>
  <si>
    <t>088-0001475</t>
  </si>
  <si>
    <t>Выполнение СМР, ПНР, оборудование и материалы по титулу: Реконструкция сети радиосвязи филиала "Новая Москва"</t>
  </si>
  <si>
    <t>I-187163</t>
  </si>
  <si>
    <t>Реконструкция сети радиосвязи филиала "Новая Москва"</t>
  </si>
  <si>
    <t>088-0001476</t>
  </si>
  <si>
    <t>Выполнение СМР, ПНР, оборудование и материалы по титулу: Замена масляных выключателей 110 кВ на ПС 193 "Троицкая"</t>
  </si>
  <si>
    <t>I-186340</t>
  </si>
  <si>
    <t>Замена масляных выключателей 110 кВ на ПС 193 "Троицкая"</t>
  </si>
  <si>
    <t>088-0001477</t>
  </si>
  <si>
    <t>Выполнение СМР по титулу: Строительство офисного здания для филиала "Новая Москва"</t>
  </si>
  <si>
    <t>I-168924</t>
  </si>
  <si>
    <t>Строительство офисного здания для филиала "Новая Москва"</t>
  </si>
  <si>
    <t>088-0001478</t>
  </si>
  <si>
    <t>Выполнение СМР, ПНР, оборудование и материалы по титулу: Обеспечение технологического мониторинга энергообъектов ПАО "МОЭСК" на Чемпионате мира по футболу 2018 года и передачи информации в Ситуационно-аналитический центр Чемпионата мира по футболу 2018 года в г.Москве и Московской области на базе</t>
  </si>
  <si>
    <t>I-189662</t>
  </si>
  <si>
    <t>Обеспечение технологического мониторинга энергообъектов ПАО "МОЭСК" на Чемпионате мира по футболу 2018 года и передачи информации в Ситуационно-аналитический центр Чемпионата мира по футболу 2018 года в г.Москве и Московской области на базе</t>
  </si>
  <si>
    <t>088-0001479</t>
  </si>
  <si>
    <t>Выполнение СМР, ПНР, оборудование и материалы по титулу: Построение комплекса видеоконференцсвязи в Московском РЭС, Троицком РЭС и филиала ПАО "МОЭСК" - Новая Москва</t>
  </si>
  <si>
    <t>I-188223</t>
  </si>
  <si>
    <t>Построение комплекса видеоконференцсвязи в Московском РЭС, Троицком РЭС и филиала ПАО "МОЭСК" - Новая Москва</t>
  </si>
  <si>
    <t>088-0001480</t>
  </si>
  <si>
    <t>Выполнение СМР, ПНР, оборудование и материалы по титулу: Модернизация комплекса регистрации аварийных процессов на подстанциях Новая Москва- филиала ОАО "МОЭСК"</t>
  </si>
  <si>
    <t>I-174587</t>
  </si>
  <si>
    <t>Модернизация комплекса регистрации аварийных процессов на подстанциях Новая Москва- филиала ОАО "МОЭСК"</t>
  </si>
  <si>
    <t>088-001481</t>
  </si>
  <si>
    <t>Выполнение СМР, ПНР, оборудование и материалы по титулу: Реконструкция ВЛ-0,4 кВ ТП-2143, ПС №813 "Полет", в т.ч. ПИР, г.Москва, д.Изварино</t>
  </si>
  <si>
    <t>I-186656</t>
  </si>
  <si>
    <t>Реконструкция ВЛ-0,4 кВ ТП-2143, ПС №813 "Полет", в т.ч. ПИР, г.Москва, д.Изварино</t>
  </si>
  <si>
    <t>088-0001482</t>
  </si>
  <si>
    <t>Выполнение СМР, ПНР, оборудование и материалы по титулу:Реконструкция КТП-116 с заменой на КТПК-160 кВА ПС №371 "Кузнецово", в т.ч. ПИР, г.Москва, д.Белоусово</t>
  </si>
  <si>
    <t>I-186657</t>
  </si>
  <si>
    <t>Реконструкция КТП-116 с заменой на КТПК-160 кВА ПС №371 "Кузнецово", в т.ч. ПИР, г.Москва, д.Белоусово</t>
  </si>
  <si>
    <t>088-0001483</t>
  </si>
  <si>
    <t>Выполнение СМР, ПНР, оборудование и материалы по титулу: Реконструкция КТП-96 с заменой на КТПК-400 кВА ПС №371 "Кузнецово", в т.ч. ПИР, г.Москва, д.Рассудово</t>
  </si>
  <si>
    <t>I-186658</t>
  </si>
  <si>
    <t>Реконструкция КТП-96 с заменой на КТПК-400 кВА ПС №371 "Кузнецово", в т.ч. ПИР, г.Москва, д.Рассудово</t>
  </si>
  <si>
    <t>088-0001484</t>
  </si>
  <si>
    <t>Выполнение СМР, ПНР, оборудование и материалы по титулу: Реконструкция ТП-112 с заменой на КТПК-250 кВА с тр-ром 160 кВА ПС №371 "Кузнецово", в т.ч. ПИР, г.Москва, д.Новиково</t>
  </si>
  <si>
    <t>I-186974</t>
  </si>
  <si>
    <t>Реконструкция ТП-112 с заменой на КТПК-250 кВА с тр-ром 160 кВА ПС №371 "Кузнецово", в т.ч. ПИР, г.Москва, д.Новиково</t>
  </si>
  <si>
    <t>088-0001485</t>
  </si>
  <si>
    <t>Выполнение СМР, ПНР, оборудование и материалы по титулу: Реконструкция ВЛ-0,4кВ КТП-919, ПС-592 "Знаменская", в т.ч. ПИР, г. Москва, п.Новомосковский, ул.Школьная</t>
  </si>
  <si>
    <t>I-187773</t>
  </si>
  <si>
    <t>Реконструкция ВЛ-0,4кВ КТП-919, ПС-592 "Знаменская", в т.ч. ПИР, г. Москва, п.Новомосковский, ул.Школьная</t>
  </si>
  <si>
    <t>088-0001486</t>
  </si>
  <si>
    <t>Выполнение СМР, ПНР, оборудование и материалы по титулу:Реконструкция ВЛ-0,4 кВ от ЗТП-178 ПС-371, в т.ч. ПИР, г.Москва, д. Кузнецово</t>
  </si>
  <si>
    <t>I-187774</t>
  </si>
  <si>
    <t>Реконструкция ВЛ-0,4 кВ от ЗТП-178 ПС-371, в т.ч. ПИР, г.Москва, д. Кузнецово</t>
  </si>
  <si>
    <t>088-0001487</t>
  </si>
  <si>
    <t>Выполнение СМР, ПНР, оборудование и материалы по титулу:Реконструкция ВЛ-0,4 кВ от МТП-119 ПС-379, в т.ч. ПИР, г.Москва, д. Голохвастово</t>
  </si>
  <si>
    <t>I-187775</t>
  </si>
  <si>
    <t>Реконструкция ВЛ-0,4 кВ от МТП-119 ПС-379, в т.ч. ПИР, г.Москва, д. Голохвастово</t>
  </si>
  <si>
    <t>088-0001488</t>
  </si>
  <si>
    <t>Выполнение СМР, ПНР, оборудование и материалы по титулу:Реконструкция ВЛ-0,4 кВ от МТП-109 ПС-371, в т.ч. ПИР, г.Москва, д. Игнатово</t>
  </si>
  <si>
    <t>I-187776</t>
  </si>
  <si>
    <t>Реконструкция ВЛ-0,4 кВ от МТП-109 ПС-371, в т.ч. ПИР, г.Москва, д. Игнатово</t>
  </si>
  <si>
    <t>088-0001489</t>
  </si>
  <si>
    <t>Выполнение СМР, ПНР, оборудование и материалы по титулу:Реконструкция ВЛ-0,4 кВ от ТП-99 ПС-524, в т.ч. ПИР, г.Москва, д. Юрьево-Малеевка</t>
  </si>
  <si>
    <t>I-187777</t>
  </si>
  <si>
    <t>Реконструкция ВЛ-0,4 кВ от ТП-99 ПС-524, в т.ч. ПИР, г.Москва, д. Юрьево-Малеевка</t>
  </si>
  <si>
    <t>088-0001490</t>
  </si>
  <si>
    <t>Выполнение СМР, ПНР, оборудование и материалы по титулу:Реконструкция ВЛ-0,4 кВ от МТП-634 ПС-773, в т.ч. ПИР, г.Москва, д. Былово</t>
  </si>
  <si>
    <t>I-187778</t>
  </si>
  <si>
    <t>Реконструкция ВЛ-0,4 кВ от МТП-634 ПС-773, в т.ч. ПИР, г.Москва, д. Былово</t>
  </si>
  <si>
    <t>088-0001491</t>
  </si>
  <si>
    <t>Выполнение СМР, ПНР, оборудование и материалы по титулу:Реконструкция ВЛ-0,4 кВ от МТП-667 ПС-773, в т.ч. ПИР, г.Москва, д. Сенькино</t>
  </si>
  <si>
    <t>I-187779</t>
  </si>
  <si>
    <t>Реконструкция ВЛ-0,4 кВ от МТП-667 ПС-773, в т.ч. ПИР, г.Москва, д. Сенькино</t>
  </si>
  <si>
    <t>088-0001492</t>
  </si>
  <si>
    <t>Выполнение СМР, ПНР, оборудование и материалы по титулу:Реконструкция ВЛ-0,4 кВ от ЗТП-708 ПС-773, в т.ч. ПИР, г.Москва, д. Исаково, Ново-Михайловское</t>
  </si>
  <si>
    <t>I-187781</t>
  </si>
  <si>
    <t>Реконструкция ВЛ-0,4 кВ от ЗТП-708 ПС-773, в т.ч. ПИР, г.Москва, д. Исаково, Ново-Михайловское</t>
  </si>
  <si>
    <t>088-0001493</t>
  </si>
  <si>
    <t>Выполнение СМР, ПНР, оборудование и материалы по титулу:Реконструкция ВЛ-0,4 кВ от БМКТП-718 ПС-371, в т.ч. ПИР, г.Москва, д. Голохвастово</t>
  </si>
  <si>
    <t>I-187782</t>
  </si>
  <si>
    <t>Реконструкция ВЛ-0,4 кВ от БМКТП-718 ПС-371, в т.ч. ПИР, г.Москва, д. Голохвастово</t>
  </si>
  <si>
    <t>088-0001494</t>
  </si>
  <si>
    <t>Выполнение СМР, ПНР, оборудование и материалы по титулу:Реконструкция ВЛ-0,4 кВ от КТП-447 ПС-546, в т.ч. ПИР, г.Москва, с. Ознобишино</t>
  </si>
  <si>
    <t>I-187783</t>
  </si>
  <si>
    <t>Реконструкция ВЛ-0,4 кВ от КТП-447 ПС-546, в т.ч. ПИР, г.Москва, с. Ознобишино</t>
  </si>
  <si>
    <t>088-0001495</t>
  </si>
  <si>
    <t>Выполнение СМР, ПНР, оборудование и материалы по титулу:Реконструкция ВЛ-0,4 кВ от МТП-521 ПС-706, в т.ч. ПИР, г.Москва, д.Сатино-Татарское</t>
  </si>
  <si>
    <t>I-187784</t>
  </si>
  <si>
    <t>Реконструкция ВЛ-0,4 кВ от МТП-521 ПС-706, в т.ч. ПИР, г.Москва, д.Сатино-Татарское</t>
  </si>
  <si>
    <t>088-0001496</t>
  </si>
  <si>
    <t>Выполнение СМР, ПНР, оборудование и материалы по титулу:Реконструкция ВЛ-0,4 кВ от МТП-525 ПС-706, в т.ч. ПИР, г.Москва, с.Троицкое</t>
  </si>
  <si>
    <t>I-187785</t>
  </si>
  <si>
    <t>Реконструкция ВЛ-0,4 кВ от МТП-525 ПС-706, в т.ч. ПИР, г.Москва, с.Троицкое</t>
  </si>
  <si>
    <t>088-0001497</t>
  </si>
  <si>
    <t>Выполнение СМР, ПНР, оборудование и материалы по титулу:Реконструкция ВЛ-0,4 кВ ф-1 от РП-1 ПС-59, в т.ч. ПИР, г.Москва, д. Безобразово</t>
  </si>
  <si>
    <t>I-187787</t>
  </si>
  <si>
    <t>Реконструкция ВЛ-0,4 кВ ф-1 от РП-1 ПС-59, в т.ч. ПИР, г.Москва, д. Безобразово</t>
  </si>
  <si>
    <t>088-0001498</t>
  </si>
  <si>
    <t>Выполнение СМР, ПНР, оборудование и материалы по титулу:Реконструкция ВЛ-0,4 кВ ф-1 от КТП-63 ПС-59, в т.ч. ПИР, г.Москва, д. Акулово</t>
  </si>
  <si>
    <t>I-187790</t>
  </si>
  <si>
    <t>Реконструкция ВЛ-0,4 кВ ф-1 от КТП-63 ПС-59, в т.ч. ПИР, г.Москва, д. Акулово</t>
  </si>
  <si>
    <t>088-0001499</t>
  </si>
  <si>
    <t>Выполнение СМР, ПНР, оборудование и материалы по титулу:Реконструкция ВЛ- 0,4 кВ ф-1 от КТП-720 ПС-527, в т.ч. ПИР, г.Москва, д. Семенково</t>
  </si>
  <si>
    <t>I-187792</t>
  </si>
  <si>
    <t>Реконструкция ВЛ- 0,4 кВ ф-1 от КТП-720 ПС-527, в т.ч. ПИР, г.Москва, д. Семенково</t>
  </si>
  <si>
    <t>088-0001500</t>
  </si>
  <si>
    <t>Выполнение СМР, ПНР, оборудование и материалы по титулу:Реконструкция ВЛ-0,4 кВ ф-1 от КТП-727 ПС-59, в т.ч. ПИР, г.Москва, д. Бунчиха</t>
  </si>
  <si>
    <t>I-187793</t>
  </si>
  <si>
    <t>Реконструкция ВЛ-0,4 кВ ф-1 от КТП-727 ПС-59, в т.ч. ПИР, г.Москва, д. Бунчиха</t>
  </si>
  <si>
    <t>088-0001501</t>
  </si>
  <si>
    <t>Выполнение СМР, ПНР, оборудование и материалы по титулу:Реконструкция ВЛ-0,4 кВ ф-1 от ЗТП-907 ПС-524, в т.ч. ПИР, г.Москва,  Клёново</t>
  </si>
  <si>
    <t>I-187794</t>
  </si>
  <si>
    <t>Реконструкция ВЛ-0,4 кВ ф-1 от ЗТП-907 ПС-524, в т.ч. ПИР, г.Москва,  Клёново</t>
  </si>
  <si>
    <t>088-0001502</t>
  </si>
  <si>
    <t>Выполнение СМР, ПНР, оборудование и материалы по титулу:Реконструкция ВЛ-0,4 кВ ф-1 от ЗТП-928 ПС-59, в т.ч. ПИР, г.Москва, д. Ильино</t>
  </si>
  <si>
    <t>I-187795</t>
  </si>
  <si>
    <t>Реконструкция ВЛ-0,4 кВ ф-1 от ЗТП-928 ПС-59, в т.ч. ПИР, г.Москва, д. Ильино</t>
  </si>
  <si>
    <t>088-0001503</t>
  </si>
  <si>
    <t>Выполнение СМР, ПНР, оборудование и материалы по титулу:Реконструкция ВЛ-0,4 кВ от КТП-2102 ПС-252 "Передельцы", в т.ч. ПИР, г.Москва, пос. МВТ</t>
  </si>
  <si>
    <t>I-187827</t>
  </si>
  <si>
    <t>Реконструкция ВЛ-0,4 кВ от КТП-2102 ПС-252 "Передельцы", в т.ч. ПИР, г.Москва, пос. МВТ</t>
  </si>
  <si>
    <t>088-0001504</t>
  </si>
  <si>
    <t>Выполнение СМР, ПНР, оборудование и материалы по титулу:Реконструкция ВЛ-0,4 кВ от КТП-2119 ПС-813 "Полет", в т.ч. ПИР, г.Москва, дер. Абабурово</t>
  </si>
  <si>
    <t>I-187828</t>
  </si>
  <si>
    <t>Реконструкция ВЛ-0,4 кВ от КТП-2119 ПС-813 "Полет", в т.ч. ПИР, г.Москва, дер. Абабурово</t>
  </si>
  <si>
    <t>088-0001505</t>
  </si>
  <si>
    <t>Выполнение СМР, ПНР, оборудование и материалы по титулу:Реконструкция ВЛ-0,4 кВ от КТП-4409 ПС-494 "Десна", в т.ч. ПИР, г.Москва, дер. Кувекино</t>
  </si>
  <si>
    <t>I-187829</t>
  </si>
  <si>
    <t>Реконструкция ВЛ-0,4 кВ от КТП-4409 ПС-494 "Десна", в т.ч. ПИР, г.Москва, дер. Кувекино</t>
  </si>
  <si>
    <t>088-0001506</t>
  </si>
  <si>
    <t>Выполнение СМР, ПНР, оборудование и материалы по титулу:Реконструкция ВЛ-0,4 кВ от ТП-253 ПС-673 "Бараново", в т.ч. ПИР, г.Москва, с. Первомайское</t>
  </si>
  <si>
    <t>I-187831</t>
  </si>
  <si>
    <t>Реконструкция ВЛ-0,4 кВ от ТП-253 ПС-673 "Бараново", в т.ч. ПИР, г.Москва, с. Первомайское</t>
  </si>
  <si>
    <t>088-0001507</t>
  </si>
  <si>
    <t>Выполнение СМР, ПНР, оборудование и материалы по титулу:Реконструкция ВЛ-0,4 кВ от РП-30 до д/сада д.12.17 ПС-687 "Летово", в т.ч. ПИР, г.Москва, п. Знамя Октября</t>
  </si>
  <si>
    <t>I-187833</t>
  </si>
  <si>
    <t>Реконструкция ВЛ-0,4 кВ от РП-30 до д/сада д.12.17 ПС-687 "Летово", в т.ч. ПИР, г.Москва, п. Знамя Октября</t>
  </si>
  <si>
    <t>088-0001508</t>
  </si>
  <si>
    <t>Выполнение СМР, ПНР, оборудование и материалы по титулу:Реконструкция ВЛ-0,4 кВ от ЗТП-203 до д.47,48,49 ПС-138 "Рязаново", в т.ч. ПИР, г.Москва,  п.ф-ка 1 Мая</t>
  </si>
  <si>
    <t>I-187834</t>
  </si>
  <si>
    <t>Реконструкция ВЛ-0,4 кВ от ЗТП-203 до д.47,48,49 ПС-138 "Рязаново", в т.ч. ПИР, г.Москва,  п.ф-ка 1 Мая</t>
  </si>
  <si>
    <t>088-0001509</t>
  </si>
  <si>
    <t>Выполнение СМР, ПНР, оборудование и материалы по титулу:Реконструкция ВЛ-0,4 кВ от ЗТП-205 до д.1,2,3,8,9,10 ПС-138 "Рязаново", в т.ч. ПИР, г.Москва, п.Фабрика 1 Мая</t>
  </si>
  <si>
    <t>I-187835</t>
  </si>
  <si>
    <t>Реконструкция ВЛ-0,4 кВ от ЗТП-205 до д.1,2,3,8,9,10 ПС-138 "Рязаново", в т.ч. ПИР, г.Москва, п.Фабрика 1 Мая</t>
  </si>
  <si>
    <t>088-0001510</t>
  </si>
  <si>
    <t>Выполнение СМР, ПНР, оборудование и материалы по титулу:Реконструкция ВЛ-0,4 кВ от КТП-223 ПС-596 "Красногорка", в т.ч. ПИР, г.Москва, д.Андреевское</t>
  </si>
  <si>
    <t>I-187836</t>
  </si>
  <si>
    <t>Реконструкция ВЛ-0,4 кВ от КТП-223 ПС-596 "Красногорка", в т.ч. ПИР, г.Москва, д.Андреевское</t>
  </si>
  <si>
    <t>088-0001511</t>
  </si>
  <si>
    <t>Выполнение СМР, ПНР, оборудование и материалы по титулу:Реконструкция ВЛ-0,4 кВ от КТП-403 ПС-592 "Знаменская", в т.ч. ПИР, г.Москва, д.Алхимово</t>
  </si>
  <si>
    <t>I-187838</t>
  </si>
  <si>
    <t>Реконструкция ВЛ-0,4 кВ от КТП-403 ПС-592 "Знаменская", в т.ч. ПИР, г.Москва, д.Алхимово</t>
  </si>
  <si>
    <t>088-0001512</t>
  </si>
  <si>
    <t>Выполнение СМР, ПНР, оборудование и материалы по титулу:Реконструкция ВЛ-0,4 кВ от БМКТП-404 ПС-596 "Красногорка", в т.ч. ПИР, г.Москва, д.Тарасово</t>
  </si>
  <si>
    <t>I-187839</t>
  </si>
  <si>
    <t>Реконструкция ВЛ-0,4 кВ от БМКТП-404 ПС-596 "Красногорка", в т.ч. ПИР, г.Москва, д.Тарасово</t>
  </si>
  <si>
    <t>088-0001513</t>
  </si>
  <si>
    <t>Выполнение СМР, ПНР, оборудование и материалы по титулу:Реконструкция ВЛ-0,4 кВ от ЗТП-444 до д.8-11,13,16,20 ПС-596 "Красногорка", в т.ч. ПИР, г.Москва, п.Знамя Октября</t>
  </si>
  <si>
    <t>I-187841</t>
  </si>
  <si>
    <t>Реконструкция ВЛ-0,4 кВ от ЗТП-444 до д.8-11,13,16,20 ПС-596 "Красногорка", в т.ч. ПИР, г.Москва, п.Знамя Октября</t>
  </si>
  <si>
    <t>088-0001514</t>
  </si>
  <si>
    <t>Выполнение СМР, ПНР, оборудование и материалы по титулу:Реконструкция ВЛ-0,4 кВ от ЗТП-452 ПС-592 "Знаменская", в т.ч. ПИР, г.Москва, п.Новомосковский</t>
  </si>
  <si>
    <t>I-187842</t>
  </si>
  <si>
    <t>Реконструкция ВЛ-0,4 кВ от ЗТП-452 ПС-592 "Знаменская", в т.ч. ПИР, г.Москва, п.Новомосковский</t>
  </si>
  <si>
    <t>088-0001515</t>
  </si>
  <si>
    <t>Выполнение СМР, ПНР, оборудование и материалы по титулу:Реконструкция ВЛ-0,4 кВ от ЗТП-453 ПС-592 "Знаменская", в т.ч. ПИР, г.Москва, п.Новомосковский</t>
  </si>
  <si>
    <t>I-187843</t>
  </si>
  <si>
    <t>Реконструкция ВЛ-0,4 кВ от ЗТП-453 ПС-592 "Знаменская", в т.ч. ПИР, г.Москва, п.Новомосковский</t>
  </si>
  <si>
    <t>088-0001516</t>
  </si>
  <si>
    <t>Выполнение СМР, ПНР, оборудование и материалы по титулу:Реконструкция ВЛ-0,4 кВ от КТП-457 ПС-592 "Знаменская", в т.ч. ПИР, г.Москва, д.Старо-Никольское</t>
  </si>
  <si>
    <t>I-187844</t>
  </si>
  <si>
    <t>Реконструкция ВЛ-0,4 кВ от КТП-457 ПС-592 "Знаменская", в т.ч. ПИР, г.Москва, д.Старо-Никольское</t>
  </si>
  <si>
    <t>088-0001517</t>
  </si>
  <si>
    <t>Выполнение СМР, ПНР, оборудование и материалы по титулу:Реконструкция ВЛ-0,4 кВ от ЗТП-466 до д.1,3,5 ПС-596 "Красногорка", в т.ч. ПИР, г.Москва, п.Ерино</t>
  </si>
  <si>
    <t>I-187845</t>
  </si>
  <si>
    <t>Реконструкция ВЛ-0,4 кВ от ЗТП-466 до д.1,3,5 ПС-596 "Красногорка", в т.ч. ПИР, г.Москва, п.Ерино</t>
  </si>
  <si>
    <t>088-0001518</t>
  </si>
  <si>
    <t>Выполнение СМР, ПНР, оборудование и материалы по титулу:Реконструкция ВЛ-0,4 кВ от ЗТП-466 до д.2-д.4 ПС-596 "Красногорка", в т.ч. ПИР, г.Москва, п.Ерино</t>
  </si>
  <si>
    <t>I-187847</t>
  </si>
  <si>
    <t>Реконструкция ВЛ-0,4 кВ от ЗТП-466 до д.2-д.4 ПС-596 "Красногорка", в т.ч. ПИР, г.Москва, п.Ерино</t>
  </si>
  <si>
    <t>088-0001519</t>
  </si>
  <si>
    <t>Выполнение СМР, ПНР, оборудование и материалы по титулу:Реконструкция ВЛ-0,4 кВ от ЗТП-492 до ул.Высокая д.1 ПС-596 "Красногорка", в т.ч. ПИР, г.Москва, п.Ерино</t>
  </si>
  <si>
    <t>I-187848</t>
  </si>
  <si>
    <t>Реконструкция ВЛ-0,4 кВ от ЗТП-492 до ул.Высокая д.1 ПС-596 "Красногорка", в т.ч. ПИР, г.Москва, п.Ерино</t>
  </si>
  <si>
    <t>088-0001520</t>
  </si>
  <si>
    <t>Выполнение СМР, ПНР, оборудование и материалы по титулу:Реконструкция ВЛ-0,4 кВ от КТП-919 ПС-592 "Знаменская", в т.ч. ПИР, г.Москва, п.Новомосковский, ул. Прудовая</t>
  </si>
  <si>
    <t>I-187850</t>
  </si>
  <si>
    <t>Реконструкция ВЛ-0,4 кВ от КТП-919 ПС-592 "Знаменская", в т.ч. ПИР, г.Москва, п.Новомосковский, ул. Прудовая</t>
  </si>
  <si>
    <t>088-0001521</t>
  </si>
  <si>
    <t>Выполнение СМР, ПНР, оборудование и материалы по титулу:Реконструкция ВЛ-0,4 кВ от КТП-919 ПС-592 "Знаменская", в т.ч. ПИР, г.Москва, п.Новомосковский</t>
  </si>
  <si>
    <t>I-187851</t>
  </si>
  <si>
    <t>Реконструкция ВЛ-0,4 кВ от КТП-919 ПС-592 "Знаменская", в т.ч. ПИР, г.Москва, п.Новомосковский</t>
  </si>
  <si>
    <t>088-0001522</t>
  </si>
  <si>
    <t>Выполнение СМР, ПНР, оборудование и материалы по титулу:Реконструкция ВЛ-0,4 кВ от ЗТП-1294 до д.14,15,18,26,27 ПС-596 "Красногорка", в т.ч. ПИР, г.Москва, п.Знамя Октября</t>
  </si>
  <si>
    <t>I-187852</t>
  </si>
  <si>
    <t>Реконструкция ВЛ-0,4 кВ от ЗТП-1294 до д.14,15,18,26,27 ПС-596 "Красногорка", в т.ч. ПИР, г.Москва, п.Знамя Октября</t>
  </si>
  <si>
    <t>088-0001523</t>
  </si>
  <si>
    <t>Выполнение СМР, ПНР, оборудование и материалы по титулу:Реконструкция ВЛ-0,4 кВ от КТП-1344 ПС-592 "Знаменская", в т.ч. ПИР, г.Москва, п.Новомосковский</t>
  </si>
  <si>
    <t>I-187853</t>
  </si>
  <si>
    <t>Реконструкция ВЛ-0,4 кВ от КТП-1344 ПС-592 "Знаменская", в т.ч. ПИР, г.Москва, п.Новомосковский</t>
  </si>
  <si>
    <t>088-0001524</t>
  </si>
  <si>
    <t>Выполнение СМР, ПНР, оборудование и материалы по титулу:Реконструкция ВЛ-0,4 кВ от КТП-1364 ПС-596 "Красногорка", в т.ч. ПИР, г.Москва, п.Ерино</t>
  </si>
  <si>
    <t>I-187854</t>
  </si>
  <si>
    <t>Реконструкция ВЛ-0,4 кВ от КТП-1364 ПС-596 "Красногорка", в т.ч. ПИР, г.Москва, п.Ерино</t>
  </si>
  <si>
    <t>088-0001525</t>
  </si>
  <si>
    <t>Выполнение СМР, ПНР, оборудование и материалы по титулу:Реконструкция ВЛ-0,4 кВ от КТП-1394 мкр."Родники" ПС-596 "Красногорка", в т.ч. ПИР, г.Москва, п.Знамя Октября</t>
  </si>
  <si>
    <t>I-187855</t>
  </si>
  <si>
    <t>Реконструкция ВЛ-0,4 кВ от КТП-1394 мкр."Родники" ПС-596 "Красногорка", в т.ч. ПИР, г.Москва, п.Знамя Октября</t>
  </si>
  <si>
    <t>088-0001526</t>
  </si>
  <si>
    <t>Выполнение СМР, ПНР, оборудование и материалы по титулу:Реконструкция ВЛ-0,4 кВ ф-1 от ЗТП-1143 ПС-59, в т.ч. ПИР, г.Москва, д. Рогово</t>
  </si>
  <si>
    <t>I-187796</t>
  </si>
  <si>
    <t>Реконструкция ВЛ-0,4 кВ ф-1 от ЗТП-1143 ПС-59, в т.ч. ПИР, г.Москва, д. Рогово</t>
  </si>
  <si>
    <t>088-0001527</t>
  </si>
  <si>
    <t>Выполнение СМР, ПНР, оборудование и материалы по титулу:Реконструкция ВЛ-0,4 кВ ф-1 от КТП-30 ПС-524, в т.ч. ПИР, г.Москва, Максимово поле</t>
  </si>
  <si>
    <t>I-187798</t>
  </si>
  <si>
    <t>Реконструкция ВЛ-0,4 кВ ф-1 от КТП-30 ПС-524, в т.ч. ПИР, г.Москва, Максимово поле</t>
  </si>
  <si>
    <t>088-0001528</t>
  </si>
  <si>
    <t>Выполнение СМР, ПНР, оборудование и материалы по титулу:Реконструкция ВЛ-0,4 кВ ф-3 от РП-23 ПС-59, в т.ч. ПИР, г.Москва, п. Рогово</t>
  </si>
  <si>
    <t>I-187799</t>
  </si>
  <si>
    <t>Реконструкция ВЛ-0,4 кВ ф-3 от РП-23 ПС-59, в т.ч. ПИР, г.Москва, п. Рогово</t>
  </si>
  <si>
    <t>088-0001529</t>
  </si>
  <si>
    <t>Выполнение СМР, ПНР, оборудование и материалы по титулу:Реконструкция ВЛ-0,4 кВ ф-2 от МТП-495 ПС-524, в т.ч. ПИР, г.Москва, д. Товарищево</t>
  </si>
  <si>
    <t>I-187800</t>
  </si>
  <si>
    <t>Реконструкция ВЛ-0,4 кВ ф-2 от МТП-495 ПС-524, в т.ч. ПИР, г.Москва, д. Товарищево</t>
  </si>
  <si>
    <t>088-0001530</t>
  </si>
  <si>
    <t>Выполнение СМР, ПНР, оборудование и материалы по титулу:Реконструкция ВЛ-0,4 кВ ф-3 от КТП-562 ПС-524, в т.ч. ПИР, г.Москва, д. Мешково</t>
  </si>
  <si>
    <t>I-187801</t>
  </si>
  <si>
    <t>Реконструкция ВЛ-0,4 кВ ф-3 от КТП-562 ПС-524, в т.ч. ПИР, г.Москва, д. Мешково</t>
  </si>
  <si>
    <t>088-0001531</t>
  </si>
  <si>
    <t>Выполнение СМР, ПНР, оборудование и материалы по титулу:Реконструкция ВЛ-0,4 кВ ф-3 от КТП-564 ПС-527, в т.ч. ПИР, г.Москва, д. Ново-Громово</t>
  </si>
  <si>
    <t>I-187802</t>
  </si>
  <si>
    <t>Реконструкция ВЛ-0,4 кВ ф-3 от КТП-564 ПС-527, в т.ч. ПИР, г.Москва, д. Ново-Громово</t>
  </si>
  <si>
    <t>088-0001532</t>
  </si>
  <si>
    <t>Выполнение СМР, ПНР, оборудование и материалы по титулу:Реконструкция ВЛ-0,4 кВ ф-3 от МТП-565 ПС-59, в т.ч. ПИР, г.Москва, д. Каратыгино</t>
  </si>
  <si>
    <t>I-187803</t>
  </si>
  <si>
    <t>Реконструкция ВЛ-0,4 кВ ф-3 от МТП-565 ПС-59, в т.ч. ПИР, г.Москва, д. Каратыгино</t>
  </si>
  <si>
    <t>088-0001533</t>
  </si>
  <si>
    <t>Выполнение СМР, ПНР, оборудование и материалы по титулу:Реконструкция ВЛ-0,4 кВ ф-3 от МТП-688 ПС-59, в т.ч. ПИР, г.Москва, д. Бакланово</t>
  </si>
  <si>
    <t>I-187805</t>
  </si>
  <si>
    <t>Реконструкция ВЛ-0,4 кВ ф-3 от МТП-688 ПС-59, в т.ч. ПИР, г.Москва, д. Бакланово</t>
  </si>
  <si>
    <t>088-0001534</t>
  </si>
  <si>
    <t>Выполнение СМР, ПНР, оборудование и материалы по титулу:Реконструкция ВЛ-0,4 кВ ф-4 от КТП-691 ПС-59, в т.ч. ПИР, г.Москва, д. Юдановка</t>
  </si>
  <si>
    <t>I-187808</t>
  </si>
  <si>
    <t>Реконструкция ВЛ-0,4 кВ ф-4 от КТП-691 ПС-59, в т.ч. ПИР, г.Москва, д. Юдановка</t>
  </si>
  <si>
    <t>088-0001535</t>
  </si>
  <si>
    <t>Выполнение СМР, ПНР, оборудование и материалы по титулу:Реконструкция ВЛ-0,4 кВ ф-2 от МТП-724, ПС-527 в т.ч. ПИР, г.Москва, д. Кресты</t>
  </si>
  <si>
    <t>I-187812</t>
  </si>
  <si>
    <t>Реконструкция ВЛ-0,4 кВ ф-2 от МТП-724, ПС-527 в т.ч. ПИР, г.Москва, д. Кресты</t>
  </si>
  <si>
    <t>088-0001536</t>
  </si>
  <si>
    <t>Выполнение СМР, ПНР, оборудование и материалы по титулу:Реконструкция ВЛ-0,4 кВ ф-3 от МТП-732 ПС-527, в т.ч. ПИР, г.Москва, д. Каменка</t>
  </si>
  <si>
    <t>I-187813</t>
  </si>
  <si>
    <t>Реконструкция ВЛ-0,4 кВ ф-3 от МТП-732 ПС-527, в т.ч. ПИР, г.Москва, д. Каменка</t>
  </si>
  <si>
    <t>088-0001537</t>
  </si>
  <si>
    <t>Выполнение СМР, ПНР, оборудование и материалы по титулу:Реконструкция ВЛ-0,4 кВ ф-4 от МТП-732 ПС-527, в т.ч. ПИР, г.Москва, д. Каменка</t>
  </si>
  <si>
    <t>I-187814</t>
  </si>
  <si>
    <t>Реконструкция ВЛ-0,4 кВ ф-4 от МТП-732 ПС-527, в т.ч. ПИР, г.Москва, д. Каменка</t>
  </si>
  <si>
    <t>088-0001538</t>
  </si>
  <si>
    <t>Выполнение СМР, ПНР, оборудование и материалы по титулу: Строительство трех РП-10 кВ, трех КЛ-10 кВ от трех ячеек на 1,2,3 секциях шин нового РУ- 10 кВ      ПС-110/35/6 кВ Одинцово (№188) до РП №1, РП №2, РП №3, трех КЛ-10 кВ от трех вновь сооружаемых ячеек на разных секциях шин в РУ- 10 кВ ПС-110/10/6 кВ Полет (№813)  до РП №1, РП №2, РП №3, в т.ч. ПИР, г. Москва, поселение Московский, в районе д. Мешково, уч. №14/1</t>
  </si>
  <si>
    <t>I-180562</t>
  </si>
  <si>
    <t>Строительство трех РП-10 кВ, трех КЛ-10 кВ от трех ячеек на 1,2,3 секциях шин нового РУ- 10 кВ      ПС-110/35/6 кВ Одинцово (№188) до РП №1, РП №2, РП №3, трех КЛ-10 кВ от трех вновь сооружаемых ячеек на разных секциях шин в РУ- 10 кВ ПС-110/10/6 кВ Полет (№813)  до РП №1, РП №2, РП №3, в т.ч. ПИР, г. Москва, поселение Московский, в районе д. Мешково, уч. №14/1</t>
  </si>
  <si>
    <t>088-0001539</t>
  </si>
  <si>
    <t>Выполнение СМР, ПНР, оборудование и материалы по титулу: Строительство КЛ-10 кВ от РУ-10 кВ ПС №813 "Полет", СП-10 кВ, ГНБ, в т.ч. ПИР, г. Москва, «ОПХ «Толстопальцево»</t>
  </si>
  <si>
    <t>I-178976</t>
  </si>
  <si>
    <t xml:space="preserve"> Строительство КЛ-10 кВ от РУ-10 кВ ПС №813 "Полет", СП-10 кВ, ГНБ, в т.ч. ПИР, г. Москва, «ОПХ «Толстопальцево»</t>
  </si>
  <si>
    <t>088-0001540</t>
  </si>
  <si>
    <t>Выполнение СМР, ПНР, оборудование и материалы по титулу: Строительство РП-10 кВ, 2-х КЛ-10 кВ от ячеек с.ш. РУ-10 кВ ПС №781 110/35/10 кВ Леоново до ячеек с.ш. РУ-10 кВ вновь сооружаемого РП-10 кВ, г. Москва, Первомайское п., вблизи д. Рогозинино</t>
  </si>
  <si>
    <t>I-188974</t>
  </si>
  <si>
    <t>Строительство РП-10 кВ, 2-х КЛ-10 кВ от ячеек с.ш. РУ-10 кВ ПС №781 110/35/10 кВ Леоново до ячеек с.ш. РУ-10 кВ вновь сооружаемого РП-10 кВ, г. Москва, Первомайское п., вблизи д. Рогозинино</t>
  </si>
  <si>
    <t>088-0001541</t>
  </si>
  <si>
    <t>Выполнение СМР, ПНР, оборудование и материалы по титулу: Строительство 2-х СП-20 кВ, 2-х КЛ-10 кВ от вновь сооружаемых ячеек на 1 и 2 с.ш. РУ-10 кВ РП-10 кВ №28 до ячеек с.ш. вновь сооружаемых СП №1 и СП №2, в т.ч. ГНБ, г. Москва, Наро-Фоминский район, с/о Марушкинский, ЗАО «Крекшино»</t>
  </si>
  <si>
    <t>I-188972</t>
  </si>
  <si>
    <t>Строительство 2-х СП-20 кВ, 2-х КЛ-10 кВ от вновь сооружаемых ячеек на 1 и 2 с.ш. РУ-10 кВ РП-10 кВ №28 до ячеек с.ш. вновь сооружаемых СП №1 и СП №2, в т.ч. ГНБ, г. Москва, Наро-Фоминский район, с/о Марушкинский, ЗАО «Крекшино»</t>
  </si>
  <si>
    <t>088-0001542</t>
  </si>
  <si>
    <t>Выполнение СМР, ПНР, оборудование и материалы по титулу: Строительство РП-20 кВ, четырех КЛ-20 кВ от яч. №210, №303, №304 и №406 РУ-20 кВ ПС №859 220/110/20/10 кВ Бутово (ПС 220 кВ Бутово) до яч.  РУ-20 кВ вновь сооружаемого РП-20 кВ №1, в т.ч. ПИР, г. Москва, ТиНАО, пос. Коммунарка</t>
  </si>
  <si>
    <t>I-185630</t>
  </si>
  <si>
    <t>Строительство РП-20 кВ, четырех КЛ-20 кВ от яч. №210, №303, №304 и №406 РУ-20 кВ ПС №859 220/110/20/10 кВ Бутово (ПС 220 кВ Бутово) до яч.  РУ-20 кВ вновь сооружаемого РП-20 кВ №1, в т.ч. ПИР, г. Москва, ТиНАО, пос. Коммунарка</t>
  </si>
  <si>
    <t>088-0001543</t>
  </si>
  <si>
    <t>Выполнение СМР, ПНР, оборудование и материалы по титулу: Строительство РП-10 кВ, четырех КЛ-10 кВ от вновь сооружаемых ячеек в РУ-10 кВ ПС-110/10 кВ Летово (№687) до ячеек на разных секциях шин в РП №1, в т.ч. ПИР, г.Москва, поселение Сосенское, в районе д.Николо-Хованское</t>
  </si>
  <si>
    <t>I-184428</t>
  </si>
  <si>
    <t>Строительство РП-10 кВ, четырех КЛ-10 кВ от вновь сооружаемых ячеек в РУ-10 кВ ПС-110/10 кВ Летово (№687) до ячеек на разных секциях шин в РП №1, в т.ч. ПИР, г.Москва, поселение Сосенское, в районе д.Николо-Хованское</t>
  </si>
  <si>
    <t>088-0001544</t>
  </si>
  <si>
    <t>Выполнение СМР, ПНР, оборудование и материалы по титулу: Строительство РП-10 кВ, двух КЛ-10 кВ от ячеек 1 и 2 с.ш. РУ-10 кВ РП-10 кВ №Коммсервис до яч. 1-ой и 2-ой с.ш. нового РП-10 кВ, в т.ч. ПИР, Москва г, Сосенское п, вблизи д.Летово, уч.20</t>
  </si>
  <si>
    <t>I-184427</t>
  </si>
  <si>
    <t>Строительство РП-10 кВ, двух КЛ-10 кВ от ячеек 1 и 2 с.ш. РУ-10 кВ РП-10 кВ №Коммсервис до яч. 1-ой и 2-ой с.ш. нового РП-10 кВ, в т.ч. ПИР, Москва г, Сосенское п, вблизи д.Летово, уч.20</t>
  </si>
  <si>
    <t>088-0001545</t>
  </si>
  <si>
    <t>Выполнение СМР, ПНР, оборудование и материалы по титулу: Строительство ТП-2х1000-10/0,4 кВ, 2 КЛ-10 кВ от проект.ячеек в РП-32, ПС №687 "Летово", 2 ячейки, в т.ч. ПИР. г. Москва, ТиНАО, п. Сосенское, пос. Коммунарка</t>
  </si>
  <si>
    <t>I-170732</t>
  </si>
  <si>
    <t>Строительство ТП-2х1000-10/0,4 кВ, 2 КЛ-10 кВ от проект.ячеек в РП-32, ПС №687 "Летово", 2 ячейки, в т.ч. ПИР. г. Москва, ТиНАО, п. Сосенское, пос. Коммунарка</t>
  </si>
  <si>
    <t>088-0001546</t>
  </si>
  <si>
    <t>Выполнение ПИР по титулу: Реконструкция ВЛ-0,4кВ от КТП-460, ПС-592 "Знаменская" с заменой на БМКТП-400 кВА, в т.ч. ПИР, г. Москва, п. Н.Московский</t>
  </si>
  <si>
    <t>I-162953</t>
  </si>
  <si>
    <t>Реконструкция ВЛ-0,4кВ от КТП-460, ПС-592 "Знаменская" с заменой на БМКТП-400 кВА, в т.ч. ПИР, г. Москва, п. Н.Московский</t>
  </si>
  <si>
    <t>088-0001547</t>
  </si>
  <si>
    <t>Выполнение СМР, ПНР, оборудование и материалы по титулу: Реконструкция ВЛ-0,4кВ от КТП-521, ПС-277 "Есино" с заменой на БМКТП-400 кВА, в т.ч. ПИР, г. Москва, Сатино-Татарское</t>
  </si>
  <si>
    <t>I-162954</t>
  </si>
  <si>
    <t>Реконструкция ВЛ-0,4кВ от КТП-521, ПС-277 "Есино" с заменой на БМКТП-400 кВА, в т.ч. ПИР, г. Москва, Сатино-Татарское</t>
  </si>
  <si>
    <t>088-0001548</t>
  </si>
  <si>
    <t>Выполнение СМР, ПНР, оборудование и материалы по титулу: Реконструкция ВЛ-0,4кВ от КТП-527, ПС-706 "Щапово" с заменой на БМКТП-250 кВА, в т.ч. ПИР, г. Москва, д. Батыбино</t>
  </si>
  <si>
    <t>I-162955</t>
  </si>
  <si>
    <t>Реконструкция ВЛ-0,4кВ от КТП-527, ПС-706 "Щапово" с заменой на БМКТП-250 кВА, в т.ч. ПИР, г. Москва, д. Батыбино</t>
  </si>
  <si>
    <t>088-0001549</t>
  </si>
  <si>
    <t>Выполнение СМР, ПНР, оборудование и материалы по титулу: Реконструкция ВЛ-0,4кВ от КТП-530, ПС-706 "Щапово" с заменой на БМКТП-400 кВА, в т.ч. ПИР, г. Москва, д.Сатино-Русское</t>
  </si>
  <si>
    <t>I-162956</t>
  </si>
  <si>
    <t>Реконструкция ВЛ-0,4кВ от КТП-530, ПС-706 "Щапово" с заменой на БМКТП-400 кВА, в т.ч. ПИР, г. Москва, д.Сатино-Русское</t>
  </si>
  <si>
    <t>088-0001550</t>
  </si>
  <si>
    <t>Выполнение СМР, ПНР, оборудование и материалы по титулу: Реконструкция ВЛ-0,4кВ от КТП-556,ПС-706 "Щапово" с заменой на БМКТП-250 кВА, в т.ч. ПИР, г. Москва,д. Русино</t>
  </si>
  <si>
    <t>I-162958</t>
  </si>
  <si>
    <t>Реконструкция ВЛ-0,4кВ от КТП-556,ПС-706 "Щапово" с заменой на БМКТП-250 кВА, в т.ч. ПИР, г. Москва,д. Русино</t>
  </si>
  <si>
    <t>088-0001551</t>
  </si>
  <si>
    <t>Выполнение ПИР по титулу: Реконструкция ВЛ-0,4кВ от КТП-1515, ПС-706 "Щапово" с заменой на БМКТП-400 кВА, в т.ч. ПИР, г. Москва, Ознобишино</t>
  </si>
  <si>
    <t>I-162961</t>
  </si>
  <si>
    <t>Реконструкция ВЛ-0,4кВ от КТП-1515, ПС-706 "Щапово" с заменой на БМКТП-400 кВА, в т.ч. ПИР, г. Москва, Ознобишино</t>
  </si>
  <si>
    <t>088-0001552</t>
  </si>
  <si>
    <t>Выполнение СМР, ПНР, оборудование и материалы по титулу: Реконструкция ВЛ-0,4кВ от КТП-2119, ПС-494 "Десна" замена КТП на БМКТП-630 кВА в т.ч. ПИР, г. Москва, Абабурово, МРЭС</t>
  </si>
  <si>
    <t>I-162967</t>
  </si>
  <si>
    <t>Реконструкция ВЛ-0,4кВ от КТП-2119, ПС-494 "Десна" замена КТП на БМКТП-630 кВА в т.ч. ПИР, г. Москва, Абабурово, МРЭС</t>
  </si>
  <si>
    <t>088-0001553</t>
  </si>
  <si>
    <t>Выполнение СМР, ПНР, оборудование и материалы по титулу: Реконструкция ВЛ-0,4 кВ от КТП-644, ПС-252 "Передельцы" установка доп. БМКТП-250 кВА, реконструкция отп. ВЛ-10 кВ ф.16 ПС-426 в т.ч. ПИР, г. Москва д. Валуево верхнее Ленинский р-н МРЭС</t>
  </si>
  <si>
    <t>I-162971</t>
  </si>
  <si>
    <t>Реконструкция ВЛ-0,4 кВ от КТП-644, ПС-252 "Передельцы" установка доп. БМКТП-250 кВА, реконструкция отп. ВЛ-10 кВ ф.16 ПС-426 в т.ч. ПИР, г. Москва д. Валуево верхнее Ленинский р-н МРЭС</t>
  </si>
  <si>
    <t>088-0001554</t>
  </si>
  <si>
    <t>Выполнение СМР, ПНР, оборудование и материалы по титулу: Реконструкция ВЛ-0,4 кВ от КТП-2105, ПС-188 замена КТП на БМКТП-400 кВА д. Внуково МРЭС</t>
  </si>
  <si>
    <t>I-162975</t>
  </si>
  <si>
    <t>Реконструкция ВЛ-0,4 кВ от КТП-2105, ПС-188 замена КТП на БМКТП-400 кВА д. Внуково МРЭС</t>
  </si>
  <si>
    <t>088-0001555</t>
  </si>
  <si>
    <t>Выполнение СМР, ПНР, оборудование и материалы по титулу: Реконструкция КТП-540 Летово в т.ч. ПИР,</t>
  </si>
  <si>
    <t>I-162988</t>
  </si>
  <si>
    <t>Реконструкция КТП-540 Летово в т.ч. ПИР,</t>
  </si>
  <si>
    <t>088-0001556</t>
  </si>
  <si>
    <t>Выполнение СМР, ПНР, оборудование и материалы по титулу: Реконструкция ТП-2108 Ликова в т.ч. ПИР,</t>
  </si>
  <si>
    <t>I-162989</t>
  </si>
  <si>
    <t>Реконструкция ТП-2108 Ликова в т.ч. ПИР,</t>
  </si>
  <si>
    <t>088-0001557</t>
  </si>
  <si>
    <t>Выполнение СМР, ПНР, оборудование и материалы по титулу: Реконструкция КТП-525 д.Троицкое в т.ч. ПИР,</t>
  </si>
  <si>
    <t>I-163114</t>
  </si>
  <si>
    <t>Реконструкция КТП-525 д.Троицкое в т.ч. ПИР,</t>
  </si>
  <si>
    <t>088-0001558</t>
  </si>
  <si>
    <t>Выполнение СМР, ПНР, оборудование и материалы по титулу: Реконструкция КТП-1364 д.Ерино  1,3 км в т.ч. ПИР,</t>
  </si>
  <si>
    <t>I-163119</t>
  </si>
  <si>
    <t>Реконструкция КТП-1364 д.Ерино  1,3 км в т.ч. ПИР,</t>
  </si>
  <si>
    <t>088-0001559</t>
  </si>
  <si>
    <t>Выполнение СМР, ПНР, оборудование и материалы по титулу: Реконструкция  ТП-2103 п. МВТ в т.ч. ПИР,</t>
  </si>
  <si>
    <t>I-163125</t>
  </si>
  <si>
    <t>Реконструкция  ТП-2103 п. МВТ в т.ч. ПИР,</t>
  </si>
  <si>
    <t>088-0001560</t>
  </si>
  <si>
    <t>Выполнение СМР, ПНР, оборудование и материалы по титулу: Реконструкция КТП-2129 п. МВТ в т.ч. ПИР,</t>
  </si>
  <si>
    <t>I-163126</t>
  </si>
  <si>
    <t>Реконструкция КТП-2129 п. МВТ в т.ч. ПИР,</t>
  </si>
  <si>
    <t>088-0001561</t>
  </si>
  <si>
    <t>Выполнение СМР, ПНР, оборудование и материалы по титулу: Реконструкция КТП-506 Николо-Хованское в т.ч. ПИР,</t>
  </si>
  <si>
    <t>I-163128</t>
  </si>
  <si>
    <t>Реконструкция КТП-506 Николо-Хованское в т.ч. ПИР,</t>
  </si>
  <si>
    <t>088-0001562</t>
  </si>
  <si>
    <t>Выполнение СМР, ПНР, оборудование и материалы по титулу: Реконструкция КТП-609 Пенино в т.ч. ПИР,</t>
  </si>
  <si>
    <t>I-163129</t>
  </si>
  <si>
    <t>Реконструкция КТП-609 Пенино в т.ч. ПИР,</t>
  </si>
  <si>
    <t>088-0001563</t>
  </si>
  <si>
    <t>Выполнение СМР, ПНР, оборудование и материалы по титулу: Реконструкция КТП-423 Румянцево в т.ч. ПИР,</t>
  </si>
  <si>
    <t>I-163136</t>
  </si>
  <si>
    <t>Реконструкция КТП-423 Румянцево в т.ч. ПИР,</t>
  </si>
  <si>
    <t>088-0001564</t>
  </si>
  <si>
    <t>Выполнение СМР, ПНР, оборудование и материалы по титулу: Реконструкция РТП-69 Румянцево в т.ч. ПИР,</t>
  </si>
  <si>
    <t>I-163137</t>
  </si>
  <si>
    <t>Реконструкция РТП-69 Румянцево в т.ч. ПИР,</t>
  </si>
  <si>
    <t>088-0001565</t>
  </si>
  <si>
    <t>Выполнение СМР, ПНР, оборудование и материалы по титулу: Реконструкция КТП-410 Саларьево в т.ч. ПИР,</t>
  </si>
  <si>
    <t>I-163138</t>
  </si>
  <si>
    <t>Реконструкция КТП-410 Саларьево в т.ч. ПИР,</t>
  </si>
  <si>
    <t>088-0001566</t>
  </si>
  <si>
    <t>Выполнение СМР, ПНР, оборудование и материалы по титулу: Реконструкция КТП-510 Сосенки в т.ч. ПИР,</t>
  </si>
  <si>
    <t>I-163141</t>
  </si>
  <si>
    <t>Реконструкция КТП-510 Сосенки в т.ч. ПИР,</t>
  </si>
  <si>
    <t>088-0001567</t>
  </si>
  <si>
    <t>Выполнение СМР, ПНР, оборудование и материалы по титулу: Реконструкция автоматических пунктов секционирования в районах электрических сетей (РЭС) "Новая Москва" - филиала ПАО "МОЭСК"</t>
  </si>
  <si>
    <t>I-188668</t>
  </si>
  <si>
    <t>Реконструкция автоматических пунктов секционирования в районах электрических сетей (РЭС) "Новая Москва" - филиала ПАО "МОЭСК"</t>
  </si>
  <si>
    <t>088-0001568</t>
  </si>
  <si>
    <t>Выполнение СМР, ПНР, оборудование и материалы по титулу: Реконструкция ВЛ-0,4 кВ от МТП-680, ПС-773 в т.ч. ПИР, г.Москва, д. Варварино</t>
  </si>
  <si>
    <t>I-187780</t>
  </si>
  <si>
    <t>Реконструкция ВЛ-0,4 кВ от МТП-680, ПС-773 в т.ч. ПИР, г.Москва, д. Варварино</t>
  </si>
  <si>
    <t>088-0001569</t>
  </si>
  <si>
    <t>Выполнение СМР, ПНР, оборудование и материалы по титулу: Реконструкция ВЛ-0,4 кВ ф-2 от МТП-722 ПС-59, в т.ч. ПИР, г.Москва, д. Ясенки</t>
  </si>
  <si>
    <t>I-187811</t>
  </si>
  <si>
    <t>Реконструкция ВЛ-0,4 кВ ф-2 от МТП-722 ПС-59, в т.ч. ПИР, г.Москва, д. Ясенки</t>
  </si>
  <si>
    <t>088-0001570</t>
  </si>
  <si>
    <t>Выполнение СМР, ПНР, оборудование и материалы по титулу: Реконструкция ВЛ-0,4 кВ от БМКТП-434 ПС-592 "Знаменская", в т.ч. ПИР, г.Москва, п.Новомосковский</t>
  </si>
  <si>
    <t>I-187840</t>
  </si>
  <si>
    <t>Реконструкция ВЛ-0,4 кВ от БМКТП-434 ПС-592 "Знаменская", в т.ч. ПИР, г.Москва, п.Новомосковский</t>
  </si>
  <si>
    <t>088-0001571</t>
  </si>
  <si>
    <t>Выполнение СМР, ПНР, оборудование и материалы по титулу: Реконструкция ТП-95 (замена тр-ра 160 кВА на 250 кВА), ВЛ-10 кВ от сущ.ВЛ-10 кВ ф.3 с ТП-95, ВЛ-0,4 кВ с ТП-95 ПС №59 "Вороново", в т.ч.ПИР, г.Москва, пос.Вороновское, СНТ Беляево</t>
  </si>
  <si>
    <t>I-186982</t>
  </si>
  <si>
    <t>Реконструкция ТП-95 (замена тр-ра 160 кВА на 250 кВА), ВЛ-10 кВ от сущ.ВЛ-10 кВ ф.3 с ТП-95, ВЛ-0,4 кВ с ТП-95 ПС №59 "Вороново", в т.ч.ПИР, г.Москва, пос.Вороновское, СНТ Беляево</t>
  </si>
  <si>
    <t>088-0001572</t>
  </si>
  <si>
    <t>Выполнение СМР, ПНР, оборудование и материалы по титулу: Реконструкция ТП-88 (замена тр-ра 160 кВА на 250 кВА), ВЛ-10 кВ от сущ.ВЛ-10 кВ ф.10 с ТП-88, ВЛ-0,4 кВ с ТП-88 ПС №727 "Лебедево", в т.ч.ПИР, г.Москва, пос.Краснопахорское, СНТ Подосинки</t>
  </si>
  <si>
    <t>I-186983</t>
  </si>
  <si>
    <t>Реконструкция ТП-88 (замена тр-ра 160 кВА на 250 кВА), ВЛ-10 кВ от сущ.ВЛ-10 кВ ф.10 с ТП-88, ВЛ-0,4 кВ с ТП-88 ПС №727 "Лебедево", в т.ч.ПИР, г.Москва, пос.Краснопахорское, СНТ Подосинки</t>
  </si>
  <si>
    <t>088-0001573</t>
  </si>
  <si>
    <t>Выполнение СМР, ПНР, оборудование и материалы по титулу: Реконструкция ТП-626 (замена тр-ра 100 кВА на 160 кВА), ВЛ-10 кВ от сущ.ВЛ-10 кВ ф.17 с ТП-626, ВЛ-0,4 кВ с ТП-626 ПС №575 "Селятино", в т.ч.ПИР, г.Москва, пос.Новофедоровское, СНТ Ветеран</t>
  </si>
  <si>
    <t>I-186984</t>
  </si>
  <si>
    <t>Реконструкция ТП-626 (замена тр-ра 100 кВА на 160 кВА), ВЛ-10 кВ от сущ.ВЛ-10 кВ ф.17 с ТП-626, ВЛ-0,4 кВ с ТП-626 ПС №575 "Селятино", в т.ч.ПИР, г.Москва, пос.Новофедоровское, СНТ Ветеран</t>
  </si>
  <si>
    <t>088-0001574</t>
  </si>
  <si>
    <t>Выполнение ПИР по титулу: Реконструкция ВЛ-0,4кВ КТП-236, ПС-773 "Былово" замена КТП на БМКТП-250 кВА, в т.ч. ПИР, г. Москва, д.Чириково</t>
  </si>
  <si>
    <t>I-162994</t>
  </si>
  <si>
    <t>Реконструкция ВЛ-0,4кВ КТП-236, ПС-773 "Былово" замена КТП на БМКТП-250 кВА, в т.ч. ПИР, г. Москва, д.Чириково</t>
  </si>
  <si>
    <t>088-0001575</t>
  </si>
  <si>
    <t>Выполнение ПИР по титулу: Реконструкция ВЛ-0,4кВ от КТП-431, с установкой  доп. БМКТП-250 кВА, реконструкция отп. ВЛ-10 кВ ф.5 от ПС-706 "Щапово", в т.ч. ПИР, г. Москва, д.Песье</t>
  </si>
  <si>
    <t>I-162999</t>
  </si>
  <si>
    <t>Реконструкция ВЛ-0,4кВ от КТП-431, с установкой  доп. БМКТП-250 кВА, реконструкция отп. ВЛ-10 кВ ф.5 от ПС-706 "Щапово", в т.ч. ПИР, г. Москва, д.Песье</t>
  </si>
  <si>
    <t>088-0001576</t>
  </si>
  <si>
    <t>Выполнение ПИР по титулу: Реконструкция ВЛ-0,4кВ от КТП-463, с установкой  доп. БМКТП-250 кВА, реконструкция отп. ВЛ-10 кВ ф.7 от ПС-727 "Лебедево", в т.ч. ПИР, г. Москва, д.Малыгино</t>
  </si>
  <si>
    <t>I-163000</t>
  </si>
  <si>
    <t>Реконструкция ВЛ-0,4кВ от КТП-463, с установкой  доп. БМКТП-250 кВА, реконструкция отп. ВЛ-10 кВ ф.7 от ПС-727 "Лебедево", в т.ч. ПИР, г. Москва, д.Малыгино</t>
  </si>
  <si>
    <t>088-0001577</t>
  </si>
  <si>
    <t>Выполнение ПИР по титулу: Реконструкция ВЛ-0,4кВ КТП-582, замена КТП на БМКТП-400 кВА, с установкой  доп. БМКТП-250 кВА, реконструкция отп. ВЛ-10 кВ ф.7 от ПС-727 "Лебедево", в т.ч. ПИР, г. Москва, д.Городок</t>
  </si>
  <si>
    <t>I-163002</t>
  </si>
  <si>
    <t>Реконструкция ВЛ-0,4кВ КТП-582, замена КТП на БМКТП-400 кВА, с установкой  доп. БМКТП-250 кВА, реконструкция отп. ВЛ-10 кВ ф.7 от ПС-727 "Лебедево", в т.ч. ПИР, г. Москва, д.Городок</t>
  </si>
  <si>
    <t>088-0001578</t>
  </si>
  <si>
    <t>Выполнение ПИР по титулу: Реконструкция ВЛ-0,4кВ от МТП-645, с установкой  доп. БМКТП-250 кВА, реконструкция отп. ВЛ-10 кВ ф.10 от ПС-727 "Лебедево", в т.ч. ПИР, г. Москва,,д.Дерюбрихово</t>
  </si>
  <si>
    <t>I-163003</t>
  </si>
  <si>
    <t>Реконструкция ВЛ-0,4кВ от МТП-645, с установкой  доп. БМКТП-250 кВА, реконструкция отп. ВЛ-10 кВ ф.10 от ПС-727 "Лебедево", в т.ч. ПИР, г. Москва,,д.Дерюбрихово</t>
  </si>
  <si>
    <t>088-0001579</t>
  </si>
  <si>
    <t>Выполнение ПИР по титулу: Реконструкция ВЛ-0,4кВ от КТП-651, с установкой  доп. БМКТП-250 кВА, реконструкция отп. ВЛ-10 кВ ф.10 от ПС-727 "Лебедево", в т.ч. ПИР, г. Москва, д.Софьино, Подосинки</t>
  </si>
  <si>
    <t>I-163004</t>
  </si>
  <si>
    <t>Реконструкция ВЛ-0,4кВ от КТП-651, с установкой  доп. БМКТП-250 кВА, реконструкция отп. ВЛ-10 кВ ф.10 от ПС-727 "Лебедево", в т.ч. ПИР, г. Москва, д.Софьино, Подосинки</t>
  </si>
  <si>
    <t>088-0001580</t>
  </si>
  <si>
    <t>Выполнение СМР, ПНР, оборудование и материалы по титулу: Реконструкция ВЛ-0,4кВ от МТП-659, с установкой  доп. БМКТП-250 кВА, реконструкция отп. ВЛ-10 кВ ф.7 от ПС-727 "Лебедево", в т.ч. ПИР, г. Москва, д.Поляны</t>
  </si>
  <si>
    <t>I-163006</t>
  </si>
  <si>
    <t>Реконструкция ВЛ-0,4кВ от МТП-659, с установкой  доп. БМКТП-250 кВА, реконструкция отп. ВЛ-10 кВ ф.7 от ПС-727 "Лебедево", в т.ч. ПИР, г. Москва, д.Поляны</t>
  </si>
  <si>
    <t>088-0001581</t>
  </si>
  <si>
    <t>Выполнение СМР, ПНР, оборудование и материалы по титулу: Реконструкция ВЛ-0,4кВ МТП-663, с установкой  доп. БМКТП-250 кВА, реконструкция отп. ВЛ-10 кВ ф.7 от ПС-727 "Лебедево",  в т.ч. ПИР, г. Москва, д.Шахово</t>
  </si>
  <si>
    <t>I-163007</t>
  </si>
  <si>
    <t>Реконструкция ВЛ-0,4кВ МТП-663, с установкой  доп. БМКТП-250 кВА, реконструкция отп. ВЛ-10 кВ ф.7 от ПС-727 "Лебедево",  в т.ч. ПИР, г. Москва, д.Шахово</t>
  </si>
  <si>
    <t>088-0001582</t>
  </si>
  <si>
    <t>Выполнение СМР, ПНР, оборудование и материалы по титулу: Реконструкция ВЛ-0,4кВ МТП-664, замена КТП на БМКТП-160 кВА ПС-727 "Лебедево", в т.ч. ПИР, г. Москва, д.Шарапово</t>
  </si>
  <si>
    <t>I-163008</t>
  </si>
  <si>
    <t>Реконструкция ВЛ-0,4кВ МТП-664, замена КТП на БМКТП-160 кВА ПС-727 "Лебедево", в т.ч. ПИР, г. Москва, д.Шарапово</t>
  </si>
  <si>
    <t>088-0001583</t>
  </si>
  <si>
    <t>Выполнение СМР, ПНР, оборудование и материалы по титулу: Реконструкция ВЛ-0,4 кВ от МТП 669, замена КТП на БМКТП-400 кВА, ПС-773 "Былово", в т.ч. ПИР, г. Москва, д.Лужки</t>
  </si>
  <si>
    <t>I-163010</t>
  </si>
  <si>
    <t>Реконструкция ВЛ-0,4 кВ от МТП 669, замена КТП на БМКТП-400 кВА, ПС-773 "Былово", в т.ч. ПИР, г. Москва, д.Лужки</t>
  </si>
  <si>
    <t>088-0001584</t>
  </si>
  <si>
    <t>Выполнение СМР, ПНР, оборудование и материалы по титулу: Реконструкция ВЛ-0,4кВ от МТП-671, ПС-773 "Былово", в т.ч. ПИР, г. Москва, д.Дровнино</t>
  </si>
  <si>
    <t>I-163011</t>
  </si>
  <si>
    <t>Реконструкция ВЛ-0,4кВ от МТП-671, ПС-773 "Былово", в т.ч. ПИР, г. Москва, д.Дровнино</t>
  </si>
  <si>
    <t>088-0001585</t>
  </si>
  <si>
    <t>Выполнение СМР, ПНР, оборудование и материалы по титулу: Реконструкция ВЛ-0,4кВ от КТП-679, с установкой  доп. БМКТП-250 кВА, реконструкция отп. ВЛ-10 кВ ф.1 от РП-32, ПС-727 "Лебедево", в т.ч. ПИР, г. Москва, д.Страдань</t>
  </si>
  <si>
    <t>I-163013</t>
  </si>
  <si>
    <t>Реконструкция ВЛ-0,4кВ от КТП-679, с установкой  доп. БМКТП-250 кВА, реконструкция отп. ВЛ-10 кВ ф.1 от РП-32, ПС-727 "Лебедево", в т.ч. ПИР, г. Москва, д.Страдань</t>
  </si>
  <si>
    <t>088-0001586</t>
  </si>
  <si>
    <t>Выполнение СМР, ПНР, оборудование и материалы по титулу: Реконструкция ВЛ-0,4кВ от МТП-681, ПС-727 "Лебедево" в т.ч. ПИР, г. Москва, д.Романцево</t>
  </si>
  <si>
    <t>I-163014</t>
  </si>
  <si>
    <t>Реконструкция ВЛ-0,4кВ от МТП-681, ПС-727 "Лебедево" в т.ч. ПИР, г. Москва, д.Романцево</t>
  </si>
  <si>
    <t>088-0001587</t>
  </si>
  <si>
    <t>Выполнение СМР, ПНР, оборудование и материалы по титулу: Реконструкция ВЛ-0,4кВ от МТП-686, ПС-773 "Былово", в т.ч. ПИР, г. Москва, д.Чириково</t>
  </si>
  <si>
    <t>I-163016</t>
  </si>
  <si>
    <t>Реконструкция ВЛ-0,4кВ от МТП-686, ПС-773 "Былово", в т.ч. ПИР, г. Москва, д.Чириково</t>
  </si>
  <si>
    <t>088-0001588</t>
  </si>
  <si>
    <t>Выполнение СМР, ПНР, оборудование и материалы по титулу: Реконструкция ВЛ-0,4кВ от  ЗТП-687,  ПС-773 "Былово", в т.ч. ПИР, г. Москва, д.Никольское</t>
  </si>
  <si>
    <t>I-163017</t>
  </si>
  <si>
    <t>Реконструкция ВЛ-0,4кВ от  ЗТП-687,  ПС-773 "Былово", в т.ч. ПИР, г. Москва, д.Никольское</t>
  </si>
  <si>
    <t>088-0001589</t>
  </si>
  <si>
    <t>Выполнение СМР, ПНР, оборудование и материалы по титулу: Реконструкция ВЛ-0,4кВ от  БМКТП-710, ПС-727 "Лебедево" в т.ч. ПИР, г. Москва,  п.Красное, ТРЭС</t>
  </si>
  <si>
    <t>I-163019</t>
  </si>
  <si>
    <t>Реконструкция ВЛ-0,4кВ от  БМКТП-710, ПС-727 "Лебедево" в т.ч. ПИР, г. Москва,  п.Красное, ТРЭС</t>
  </si>
  <si>
    <t>088-0001590</t>
  </si>
  <si>
    <t>Выполнение СМР, ПНР, оборудование и материалы по титулу: Реконструкция ВЛ-0,4кВ КТП-711, замена КТП на БМКТП-400 кВА, с установкой доп. БМКТП -250 кВА, реконструкция отп. ВЛ-10 кВ ф.10 от ПС-727 "Лебедево", в т.ч. ПИР, г. Москва, д.Кр.Пахра</t>
  </si>
  <si>
    <t>I-163020</t>
  </si>
  <si>
    <t>Реконструкция ВЛ-0,4кВ КТП-711, замена КТП на БМКТП-400 кВА, с установкой доп. БМКТП -250 кВА, реконструкция отп. ВЛ-10 кВ ф.10 от ПС-727 "Лебедево", в т.ч. ПИР, г. Москва, д.Кр.Пахра</t>
  </si>
  <si>
    <t>088-0001591</t>
  </si>
  <si>
    <t>Выполнение СМР, ПНР, оборудование и материалы по титулу: Реконструкция ВЛ-0,4кВ КТП-769,  замена КТП на БМКТП-630 кВА, ПС-727 "Лебедево", в т.ч. ПИР, г. Москва,  д.Кр.Пахра</t>
  </si>
  <si>
    <t>I-163023</t>
  </si>
  <si>
    <t>Реконструкция ВЛ-0,4кВ КТП-769,  замена КТП на БМКТП-630 кВА, ПС-727 "Лебедево", в т.ч. ПИР, г. Москва,  д.Кр.Пахра</t>
  </si>
  <si>
    <t>088-0001592</t>
  </si>
  <si>
    <t>Выполнение СМР, ПНР, оборудование и материалы по титулу: Реконструкция ВЛ-0,4кВ от ЗТП-883, замена КТП на БМКТП-400 кВА, ПС-727 "Лебедево", в т.ч. ПИР, г. Москва, п.Кр.Пахра</t>
  </si>
  <si>
    <t>I-163025</t>
  </si>
  <si>
    <t>Реконструкция ВЛ-0,4кВ от ЗТП-883, замена КТП на БМКТП-400 кВА, ПС-727 "Лебедево", в т.ч. ПИР, г. Москва, п.Кр.Пахра</t>
  </si>
  <si>
    <t>088-0001593</t>
  </si>
  <si>
    <t>Выполнение СМР, ПНР, оборудование и материалы по титулу: Реконструкция ВЛ-0,4кВ МТП-1220, замена КТП на БМКТП-250 кВА, с установкой  доп. БМКТП -250 кВА, реконструкция отп. ВЛ-10 кВ ф.7 от ПС-727 "Лебедево", в т.ч. ПИР, г. Москва, д.Юрово</t>
  </si>
  <si>
    <t>I-163027</t>
  </si>
  <si>
    <t>Реконструкция ВЛ-0,4кВ МТП-1220, замена КТП на БМКТП-250 кВА, с установкой  доп. БМКТП -250 кВА, реконструкция отп. ВЛ-10 кВ ф.7 от ПС-727 "Лебедево", в т.ч. ПИР, г. Москва, д.Юрово</t>
  </si>
  <si>
    <t>088-0001594</t>
  </si>
  <si>
    <t>Выполнение СМР, ПНР, оборудование и материалы по титулу: Реконструкция ВЛ-0,4кВ от КТП-1222, ПС-727 "Лебедево", в т.ч. ПИР, г. Москва, д.Колотилово</t>
  </si>
  <si>
    <t>I-163028</t>
  </si>
  <si>
    <t>Реконструкция ВЛ-0,4кВ от КТП-1222, ПС-727 "Лебедево", в т.ч. ПИР, г. Москва, д.Колотилово</t>
  </si>
  <si>
    <t>088-0001595</t>
  </si>
  <si>
    <t>Выполнение СМР, ПНР, оборудование и материалы по титулу: Реконструкция ВЛ-0,4кВ от ЗТП-1232, замена КТП на БМКТП-2*400 кВА, ПС-773 "Былово", в т.ч. ПИР, г. Москва, д.Дешино</t>
  </si>
  <si>
    <t>I-163029</t>
  </si>
  <si>
    <t>Реконструкция ВЛ-0,4кВ от ЗТП-1232, замена КТП на БМКТП-2*400 кВА, ПС-773 "Былово", в т.ч. ПИР, г. Москва, д.Дешино</t>
  </si>
  <si>
    <t>088-0001596</t>
  </si>
  <si>
    <t>Выполнение СМР, ПНР, оборудование и материалы по титулу: Реконструкция ВЛ-0,4кВ от ЗТП-1228, замена КТП на БМКТП-2*630 кВА, ПС-706 "Щапово", в т.ч. ПИР, г. Москва,  п.Щапово</t>
  </si>
  <si>
    <t>I-163030</t>
  </si>
  <si>
    <t>Реконструкция ВЛ-0,4кВ от ЗТП-1228, замена КТП на БМКТП-2*630 кВА, ПС-706 "Щапово", в т.ч. ПИР, г. Москва,  п.Щапово</t>
  </si>
  <si>
    <t>088-0001597</t>
  </si>
  <si>
    <t>Выполнение СМР, ПНР, оборудование и материалы по титулу: Реконструкция ВЛ-0,4кВ от ЗТП-1271, замена КТП на БМКТП-630 кВА, ПС-727 "Лебедево", в т.ч. ПИР, г. Москва, с.Красное</t>
  </si>
  <si>
    <t>I-163031</t>
  </si>
  <si>
    <t>Реконструкция ВЛ-0,4кВ от ЗТП-1271, замена КТП на БМКТП-630 кВА, ПС-727 "Лебедево", в т.ч. ПИР, г. Москва, с.Красное</t>
  </si>
  <si>
    <t>088-0001598</t>
  </si>
  <si>
    <t>Выполнение СМР, ПНР, оборудование и материалы по титулу: Реконструкция ВЛ-0,4кВ от КТП-450, замена КТП на БМКТП-250 кВА, ПС-706 "Щапово", в т.ч. ПИР, г. Москва, д.Иваньково</t>
  </si>
  <si>
    <t>I-163032</t>
  </si>
  <si>
    <t>Реконструкция ВЛ-0,4кВ от КТП-450, замена КТП на БМКТП-250 кВА, ПС-706 "Щапово", в т.ч. ПИР, г. Москва, д.Иваньково</t>
  </si>
  <si>
    <t>088-0001599</t>
  </si>
  <si>
    <t>Выполнение СМР, ПНР, оборудование и материалы по титулу: Реконструкция ВЛ-0,4кВ КТП-754, замена КТП на БМКТП-400 кВА, ПС-706 "Щапово", в т.ч. ПИР, г. Москва, д.Раево</t>
  </si>
  <si>
    <t>I-163033</t>
  </si>
  <si>
    <t>Реконструкция ВЛ-0,4кВ КТП-754, замена КТП на БМКТП-400 кВА, ПС-706 "Щапово", в т.ч. ПИР, г. Москва, д.Раево</t>
  </si>
  <si>
    <t>088-0001600</t>
  </si>
  <si>
    <t>Выполнение СМР, ПНР, оборудование и материалы по титулу: Реконструкция ВЛ-0,4кВ от КТП-640, замена КТП на БМКТП-400 кВА, ПС-727 "Лебедево", в т.ч. ПИР, г. Москва, д.Софьино</t>
  </si>
  <si>
    <t>I-163034</t>
  </si>
  <si>
    <t>Реконструкция ВЛ-0,4кВ от КТП-640, замена КТП на БМКТП-400 кВА, ПС-727 "Лебедево", в т.ч. ПИР, г. Москва, д.Софьино</t>
  </si>
  <si>
    <t>088-0001601</t>
  </si>
  <si>
    <t>Выполнение СМР, ПНР, оборудование и материалы по титулу: Реконструкция ВЛ-0,4кВ от КТП-636,  замена КТП на БМКТП-400 кВА, ПС-727 "Лебедево", в т.ч. ПИР, г. Москва, с.Былово</t>
  </si>
  <si>
    <t>I-163035</t>
  </si>
  <si>
    <t>Реконструкция ВЛ-0,4кВ от КТП-636,  замена КТП на БМКТП-400 кВА, ПС-727 "Лебедево", в т.ч. ПИР, г. Москва, с.Былово</t>
  </si>
  <si>
    <t>088-0001602</t>
  </si>
  <si>
    <t>Выполнение СМР, ПНР, оборудование и материалы по титулу: Реконструкция ВЛ-0,4кВ от РП-1, ПС-59 "Вороново", в т.ч. ПИР, г. Москва, д.Безобразово</t>
  </si>
  <si>
    <t>I-163036</t>
  </si>
  <si>
    <t>Реконструкция ВЛ-0,4кВ от РП-1, ПС-59 "Вороново", в т.ч. ПИР, г. Москва, д.Безобразово</t>
  </si>
  <si>
    <t>088-0001603</t>
  </si>
  <si>
    <t>Выполнение СМР, ПНР, оборудование и материалы по титулу: Реконструкция ВЛ-0,4кВ от РП-15, замена КТП на БМКТП-630 кВА, ПС-59 "Вороново", в т.ч. ПИР, г. Москва, д.Старо-Громово</t>
  </si>
  <si>
    <t>I-163037</t>
  </si>
  <si>
    <t>Реконструкция ВЛ-0,4кВ от РП-15, замена КТП на БМКТП-630 кВА, ПС-59 "Вороново", в т.ч. ПИР, г. Москва, д.Старо-Громово</t>
  </si>
  <si>
    <t>088-0001604</t>
  </si>
  <si>
    <t>Выполнение СМР, ПНР, оборудование и материалы по титулу: Реконструкция ВЛ-0,4кВ от КТП-36, замена КТП на БМКТП-400 кВА, ПС-527, в т.ч. ПИР, г. Москва, д.Кузовлево</t>
  </si>
  <si>
    <t>I-163039</t>
  </si>
  <si>
    <t>Реконструкция ВЛ-0,4кВ от КТП-36, замена КТП на БМКТП-400 кВА, ПС-527, в т.ч. ПИР, г. Москва, д.Кузовлево</t>
  </si>
  <si>
    <t>088-0001605</t>
  </si>
  <si>
    <t>Выполнение СМР, ПНР, оборудование и материалы по титулу: Реконструкция ВЛ-0,4кВ от КТП-57, с установкой  доп. БМКТП-250 кВА, реконструкция отп. ВЛ-10 кВ ф.4 от РП-1/320, ПС-59 "Вороново"  в т.ч. ПИР, г. Москва, д.Сипягино</t>
  </si>
  <si>
    <t>I-163040</t>
  </si>
  <si>
    <t>Реконструкция ВЛ-0,4кВ от КТП-57, с установкой  доп. БМКТП-250 кВА, реконструкция отп. ВЛ-10 кВ ф.4 от РП-1/320, ПС-59 "Вороново"  в т.ч. ПИР, г. Москва, д.Сипягино</t>
  </si>
  <si>
    <t>088-0001606</t>
  </si>
  <si>
    <t>Выполнение СМР, ПНР, оборудование и материалы по титулу: Реконструкция ВЛ-0,4кВ от МТП-61, ПС-59 "Вороново", в т.ч. ПИР, г. Москва, д.Заболотье</t>
  </si>
  <si>
    <t>I-163041</t>
  </si>
  <si>
    <t>Реконструкция ВЛ-0,4кВ от МТП-61, ПС-59 "Вороново", в т.ч. ПИР, г. Москва, д.Заболотье</t>
  </si>
  <si>
    <t>088-0001607</t>
  </si>
  <si>
    <t>Выполнение СМР, ПНР, оборудование и материалы по титулу: Реконструкция ВЛ-0,4кВ от КТП-63, замена КТП на БМКТП-160 кВА, ПС-59 "Вороново", в т.ч. ПИР, г. Москва, д.Акулово</t>
  </si>
  <si>
    <t>I-163042</t>
  </si>
  <si>
    <t>Реконструкция ВЛ-0,4кВ от КТП-63, замена КТП на БМКТП-160 кВА, ПС-59 "Вороново", в т.ч. ПИР, г. Москва, д.Акулово</t>
  </si>
  <si>
    <t>088-0001608</t>
  </si>
  <si>
    <t>Выполнение СМР, ПНР, оборудование и материалы по титулу: Реконструкция ВЛ-0,4кВ КТП-493, ПС-527, в т.ч. ПИР, г. Москва, д.Львовка</t>
  </si>
  <si>
    <t>I-163043</t>
  </si>
  <si>
    <t>Реконструкция ВЛ-0,4кВ КТП-493, ПС-527, в т.ч. ПИР, г. Москва, д.Львовка</t>
  </si>
  <si>
    <t>088-0001609</t>
  </si>
  <si>
    <t>Выполнение СМР, ПНР, оборудование и материалы по титулу: Реконструкция ВЛ-0,4кВ КТП-515, ПС-524 "Молчаново", в т.ч. ПИР, г. Москва, д.Чегодаево</t>
  </si>
  <si>
    <t>I-163044</t>
  </si>
  <si>
    <t>Реконструкция ВЛ-0,4кВ КТП-515, ПС-524 "Молчаново", в т.ч. ПИР, г. Москва, д.Чегодаево</t>
  </si>
  <si>
    <t>088-0001610</t>
  </si>
  <si>
    <t>Выполнение СМР, ПНР, оборудование и материалы по титулу: Реконструкция ВЛ-0,4 кВ от КТП 537 , ПС-524 "Молчаново" замена на БМКТП-250 кВА, в т.ч. ПИР, г. Москва, д.Починки</t>
  </si>
  <si>
    <t>I-163045</t>
  </si>
  <si>
    <t>Реконструкция ВЛ-0,4 кВ от КТП 537 , ПС-524 "Молчаново" замена на БМКТП-250 кВА, в т.ч. ПИР, г. Москва, д.Починки</t>
  </si>
  <si>
    <t>088-0001611</t>
  </si>
  <si>
    <t>Выполнение СМР, ПНР, оборудование и материалы по титулу: Реконструкция ВЛ-0,4кВ КТП-551, ПС-524 "Молчаново", в т.ч. ПИР, г. Москва, д.Акулово</t>
  </si>
  <si>
    <t>I-163047</t>
  </si>
  <si>
    <t>Реконструкция ВЛ-0,4кВ КТП-551, ПС-524 "Молчаново", в т.ч. ПИР, г. Москва, д.Акулово</t>
  </si>
  <si>
    <t>088-0001612</t>
  </si>
  <si>
    <t>Выполнение СМР, ПНР, оборудование и материалы по титулу: Реконструкция 
 ВЛ 0,4 кВ от КТП-815 д. Городище в т.ч. ПИР,</t>
  </si>
  <si>
    <t>I-163153</t>
  </si>
  <si>
    <t>Реконструкция 
 ВЛ 0,4 кВ от КТП-815 д. Городище в т.ч. ПИР,</t>
  </si>
  <si>
    <t>088-0001613</t>
  </si>
  <si>
    <t>Выполнение СМР, ПНР, оборудование и материалы по титулу: Реконструкция  ВЛ-0,4 кВ от ТП-402 д. Дудкино в т.ч. ПИР,</t>
  </si>
  <si>
    <t>I-163155</t>
  </si>
  <si>
    <t>Реконструкция  ВЛ-0,4 кВ от ТП-402 д. Дудкино в т.ч. ПИР,</t>
  </si>
  <si>
    <t>088-0001614</t>
  </si>
  <si>
    <t>Выполнение ПИР по титулу: Реконструкция ВЛ-0,4кВ от КТП-434, ПС-592 "Знаменская", в т.ч. ПИР, г. Москва,п. Н.Московский</t>
  </si>
  <si>
    <t>I-162951</t>
  </si>
  <si>
    <t>Реконструкция ВЛ-0,4кВ от КТП-434, ПС-592 "Знаменская", в т.ч. ПИР, г. Москва,п. Н.Московский</t>
  </si>
  <si>
    <t>088-0001615</t>
  </si>
  <si>
    <t>Выполнение ПИР по титулу: Реконструкция ВЛ-0,4кВ от ТП-2102, ПС-813 "Полет" с заменой на БМКТП-2*250 кВА, в т.ч. ПИР, г. Москва, Абабурово</t>
  </si>
  <si>
    <t>I-162966</t>
  </si>
  <si>
    <t>Реконструкция ВЛ-0,4кВ от ТП-2102, ПС-813 "Полет" с заменой на БМКТП-2*250 кВА, в т.ч. ПИР, г. Москва, Абабурово</t>
  </si>
  <si>
    <t>088-0001616</t>
  </si>
  <si>
    <t>Выполнение ПИР по титулу: Реконструкция ВЛ-0,4кВ от ТП-3711, ПС-494 "Десна", в т.ч. ПИР, г. Москва, Агропункт</t>
  </si>
  <si>
    <t>I-162968</t>
  </si>
  <si>
    <t>Реконструкция ВЛ-0,4кВ от ТП-3711, ПС-494 "Десна", в т.ч. ПИР, г. Москва, Агропункт</t>
  </si>
  <si>
    <t>088-0001617</t>
  </si>
  <si>
    <t>Выполнение ПИР по титулу: Реконструкция ВЛ-0,4кВ от КТП-733, ПС-813 "Полет" замена КТП на БМКТП-400 кВА, в т.ч. ПИР, г. Москва, Бурцево</t>
  </si>
  <si>
    <t>I-162970</t>
  </si>
  <si>
    <t>Реконструкция ВЛ-0,4кВ от КТП-733, ПС-813 "Полет" замена КТП на БМКТП-400 кВА, в т.ч. ПИР, г. Москва, Бурцево</t>
  </si>
  <si>
    <t>088-0001618</t>
  </si>
  <si>
    <t>Выполнение ПИР по титулу: Реконструкция ВЛ-0,4 кВ от КТП-643, ПС-426, замена КТП на БМКТП-250 кВА, в т.ч. ПИР, г. Москва д. Валуево нижнее</t>
  </si>
  <si>
    <t>I-162972</t>
  </si>
  <si>
    <t>Реконструкция ВЛ-0,4 кВ от КТП-643, ПС-426, замена КТП на БМКТП-250 кВА, в т.ч. ПИР, г. Москва д. Валуево нижнее</t>
  </si>
  <si>
    <t>088-0001619</t>
  </si>
  <si>
    <t>Выполнение ПИР по титулу: Реконструкция ВЛ-0,4 кВ от КТП-427, ПС-494 "Десна" замена КТП на БМКТП-250 кВА, в т.ч. ПИР, г. Москва, д. Власьево</t>
  </si>
  <si>
    <t>I-162974</t>
  </si>
  <si>
    <t>Реконструкция ВЛ-0,4 кВ от КТП-427, ПС-494 "Десна" замена КТП на БМКТП-250 кВА, в т.ч. ПИР, г. Москва, д. Власьево</t>
  </si>
  <si>
    <t>088-0001620</t>
  </si>
  <si>
    <t>Выполнение ПИР по титулу: Реконструкция ВЛ-0,4кВ от КТП-2123, ПС-188, в т.ч. ПИР, г. Москва,  д.Внуково</t>
  </si>
  <si>
    <t>I-162976</t>
  </si>
  <si>
    <t>Реконструкция ВЛ-0,4кВ от КТП-2123, ПС-188, в т.ч. ПИР, г. Москва,  д.Внуково</t>
  </si>
  <si>
    <t>088-0001621</t>
  </si>
  <si>
    <t>Выполнение ПИР по титулу: Реконструкция ВЛ-0,4 кВ от КТП-384, ПС-494 "Десна" замена КТП на БМКТП-400 кВА, в т.ч. ПИР, г. Москва, д. Губкино</t>
  </si>
  <si>
    <t>I-162979</t>
  </si>
  <si>
    <t>Реконструкция ВЛ-0,4 кВ от КТП-384, ПС-494 "Десна" замена КТП на БМКТП-400 кВА, в т.ч. ПИР, г. Москва, д. Губкино</t>
  </si>
  <si>
    <t>088-0001622</t>
  </si>
  <si>
    <t>Выполнение ПИР по титулу: Реконструкция ВЛ 0,4 кВ от КТП-2109, ПС-813 "Полет" с заменой КТП на КТП (киоск воздух-воздух) 400 кВА,в т.ч. ПИР, г. Москва, д.Изварино</t>
  </si>
  <si>
    <t>I-162983</t>
  </si>
  <si>
    <t>Реконструкция ВЛ 0,4 кВ от КТП-2109, ПС-813 "Полет" с заменой КТП на КТП (киоск воздух-воздух) 400 кВА,в т.ч. ПИР, г. Москва, д.Изварино</t>
  </si>
  <si>
    <t>088-0001623</t>
  </si>
  <si>
    <t>Выполнение ПИР по титулу: Реконструкция ВЛ-0,4 кВ от КТП-642, ПС-554 "Чоботы" замена КТП на БМКТП-400 кВА ,в т.ч. ПИР, г. Москва, д. Картмазово</t>
  </si>
  <si>
    <t>I-162984</t>
  </si>
  <si>
    <t>Реконструкция ВЛ-0,4 кВ от КТП-642, ПС-554 "Чоботы" замена КТП на БМКТП-400 кВА ,в т.ч. ПИР, г. Москва, д. Картмазово</t>
  </si>
  <si>
    <t>088-0001624</t>
  </si>
  <si>
    <t>Выполнение ПИР по титулу: Реконструкция ВЛ-0,4 кВ от КТП-615,  замена КТП на БМКТП-400 кВА,  установкой  доп. КТП (киоск воздух-воздух)250 кВА, реконструкция отп. ВЛ-10 кВ Л-8 от ТП-1199 ПС-426 "Марьино",в т.ч. ПИР, г. Москва, д. Кончеево</t>
  </si>
  <si>
    <t>I-162985</t>
  </si>
  <si>
    <t>Реконструкция ВЛ-0,4 кВ от КТП-615,  замена КТП на БМКТП-400 кВА,  установкой  доп. КТП (киоск воздух-воздух)250 кВА, реконструкция отп. ВЛ-10 кВ Л-8 от ТП-1199 ПС-426 "Марьино",в т.ч. ПИР, г. Москва, д. Кончеево</t>
  </si>
  <si>
    <t>088-0001625</t>
  </si>
  <si>
    <t>Выполнение ПИР по титулу: Реконструкция ВЛ-0,4 кВ от КТП-4410, ПС-494 "Десна" замена КТП на БМКТП-400 кВА,в т.ч. ПИР, г. Москва, д. Лаптево</t>
  </si>
  <si>
    <t>I-162987</t>
  </si>
  <si>
    <t>Реконструкция ВЛ-0,4 кВ от КТП-4410, ПС-494 "Десна" замена КТП на БМКТП-400 кВА,в т.ч. ПИР, г. Москва, д. Лаптево</t>
  </si>
  <si>
    <t>088-0001626</t>
  </si>
  <si>
    <t>Выполнение СМР, ПНР, оборудование и материалы по титулу: Реконструкция ВЛ-0,4 кВ от КТП-1166, ПС-677 "Теплый Стан" замена КТП на БМКТП-250 кВА, в т.ч. ПИР, г. Москва, д. Мамыри</t>
  </si>
  <si>
    <t>I-162991</t>
  </si>
  <si>
    <t>Реконструкция ВЛ-0,4 кВ от КТП-1166, ПС-677 "Теплый Стан" замена КТП на БМКТП-250 кВА, в т.ч. ПИР, г. Москва, д. Мамыри</t>
  </si>
  <si>
    <t>088-0001627</t>
  </si>
  <si>
    <t>Выполнение СМР, ПНР, оборудование и материалы по титулу: Реконструкция  ВЛ-0,4кВ КТП-402, замена КТП на БМКТП-250 кВА, ПС-727 "Лебедево", в т.ч. ПИР, г. Москва, д.Студенцы</t>
  </si>
  <si>
    <t>I-163108</t>
  </si>
  <si>
    <t>Реконструкция  ВЛ-0,4кВ КТП-402, замена КТП на БМКТП-250 кВА, ПС-727 "Лебедево", в т.ч. ПИР, г. Москва, д.Студенцы</t>
  </si>
  <si>
    <t>088-0001628</t>
  </si>
  <si>
    <t>Выполнение СМР, ПНР, оборудование и материалы по титулу: Реконструкция КТП-406 с установкой  доп. БМКТП -250 кВА, реконструкция отп. ВЛ-10 кВ ф.3 от ПС-773 "Былово", в т.ч. ПИР, г. Москва, д.Никульское</t>
  </si>
  <si>
    <t>I-163111</t>
  </si>
  <si>
    <t>Реконструкция КТП-406 с установкой  доп. БМКТП -250 кВА, реконструкция отп. ВЛ-10 кВ ф.3 от ПС-773 "Былово", в т.ч. ПИР, г. Москва, д.Никульское</t>
  </si>
  <si>
    <t>088-0001629</t>
  </si>
  <si>
    <t>Выполнение СМР, ПНР, оборудование и материалы по титулу: Реконструкция ВЛ-0,4кВ МТП-455, с установкой  доп. БМКТП -160 кВА, реконструкция отп. ВЛ-10 кВ ф.4 от РП-11, ПС-59 "Вороново", в т.ч. ПИР, г. Москва, д.Молодцы-Ст.Сырово</t>
  </si>
  <si>
    <t>I-163113</t>
  </si>
  <si>
    <t>Реконструкция ВЛ-0,4кВ МТП-455, с установкой  доп. БМКТП -160 кВА, реконструкция отп. ВЛ-10 кВ ф.4 от РП-11, ПС-59 "Вороново", в т.ч. ПИР, г. Москва, д.Молодцы-Ст.Сырово</t>
  </si>
  <si>
    <t>088-0001630</t>
  </si>
  <si>
    <t>Выполнение СМР, ПНР, оборудование и материалы по титулу: Реконструкция КЛ-6кВ ф.12 с ПС-596 с установкой КРУН-1 (4 ячейки: ввод, отх. линия, СВ1, СВ2), в т.ч. ПИР, Московский РЭС, г.Москва</t>
  </si>
  <si>
    <t>I-174187</t>
  </si>
  <si>
    <t>Реконструкция КЛ-6кВ ф.12 с ПС-596 с установкой КРУН-1 (4 ячейки: ввод, отх. линия, СВ1, СВ2), в т.ч. ПИР, Московский РЭС, г.Москва</t>
  </si>
  <si>
    <t>088-0001631</t>
  </si>
  <si>
    <t>Выполнение СМР, ПНР, оборудование и материалы по титулу: Реконструкция КЛ-6кВ ф.12 с ПС-596 с установкой КРУН-2 (3 ячейки: ввод, отх. линия, СР), в т.ч. ПИР, Московский РЭС, г.Москва</t>
  </si>
  <si>
    <t>I-174188</t>
  </si>
  <si>
    <t>Реконструкция КЛ-6кВ ф.12 с ПС-596 с установкой КРУН-2 (3 ячейки: ввод, отх. линия, СР), в т.ч. ПИР, Московский РЭС, г.Москва</t>
  </si>
  <si>
    <t>088-000162</t>
  </si>
  <si>
    <t>Выполнение СМР, ПНР, оборудование и материалы по титулу: Реконструкция КЛ-6кВ ф.12 с ПС-596 с установкой КРУН-3 (3 ячейки: ввод, отх. линия, СР), в т.ч. ПИР, Московский РЭС, г.Москва</t>
  </si>
  <si>
    <t>I-174189</t>
  </si>
  <si>
    <t>Реконструкция КЛ-6кВ ф.12 с ПС-596 с установкой КРУН-3 (3 ячейки: ввод, отх. линия, СР), в т.ч. ПИР, Московский РЭС, г.Москва</t>
  </si>
  <si>
    <t>062-0009676</t>
  </si>
  <si>
    <t xml:space="preserve">Право заключения рамочных соглашений на выполнение проектно-изыскательских работ и авторского надзора  по объектам ВЛ 35 кВ и выше для нужд филиалов ПАО "МОЭСК" - МВС, ЮЭС, ЗЭС, СЭС, ВЭС, Новая Москва </t>
  </si>
  <si>
    <t>Рамочник без указания стоимости</t>
  </si>
  <si>
    <t>Москва/Новая Москва/Московская область</t>
  </si>
  <si>
    <t>Рамочник</t>
  </si>
  <si>
    <t>не требуется</t>
  </si>
  <si>
    <t>рамки</t>
  </si>
  <si>
    <t>062-0009675</t>
  </si>
  <si>
    <t>Право заключения рамочных соглашений на выполнение проектно-изыскательских работ и авторского надзора по объектам КЛ 35 кВ и выше для нужд филиала ПАО "МОЭСК" - МВС</t>
  </si>
  <si>
    <t>062-0009673</t>
  </si>
  <si>
    <t>Право заключения рамочных соглашений на выполнение проектно-изыскательских работ и авторского надзора по объектам нового строительства и комплексной реконструкций ПС 35кВ и выше для нужд филиалов  ПАО "МОЭСК" -  МВС, ЮЭС, ЗЭС, СЭС, ВЭС, Новая Москва</t>
  </si>
  <si>
    <t>062-0009668</t>
  </si>
  <si>
    <t>Право заключения рамочных соглашений на выполнение проектно-изыскательских работ и авторского надзора по объектам некомплексной реконструкции ПС 35кВ и выше для нужд филиалов ПАО "МОЭСК" - МВС, ЮЭС, ЗЭС, СЭС, ВЭС, Новая Москва</t>
  </si>
  <si>
    <t>062-0009667</t>
  </si>
  <si>
    <t>ПИР, СМР, ПНР, предоставление/поставка оборудования и материалов</t>
  </si>
  <si>
    <t>Право заключения рамочных соглашений на выполнение проектно-изыскательских, строительно-монтажных и пусконаладочных работ, предоставление/поставку оборудования и материалов по объектам распределительных сетей ВЛ, КЛ 0,4/6/10/20 кВ для нужд Московских кабельных сетей- филиала ПАО "МОЭСК"</t>
  </si>
  <si>
    <t>71
42.22
33.20</t>
  </si>
  <si>
    <t>RAB/ТП/RAB под ТП</t>
  </si>
  <si>
    <t>062-0009659</t>
  </si>
  <si>
    <t>Право заключения рамочных соглашений на выполнение проектно-изыскательских, строительно-монтажных и пусконаладочных работ, предоставление/поставку оборудования и материалов по объектам распределительных сетей ВЛ, КЛ 0,4/6/10/20 кВ для нужд Новой Москвы- филиала ПАО «МОЭСК»</t>
  </si>
  <si>
    <t>062-0009663</t>
  </si>
  <si>
    <t>Право заключения рамочных соглашений на выполнение проектно-изыскательских, строительно-монтажных и пусконаладочных работ, предоставление/поставку оборудования и материалов по объектам распределительных сетей ВЛ, КЛ 0,4/6/10/20 кВ для нужд Московских высоковольтных сетей- филиала ПАО «МОЭСК»</t>
  </si>
  <si>
    <t>062-0009655</t>
  </si>
  <si>
    <t>Право заключения рамочных соглашений на выполнение проектно-изыскательских, строительно-монтажных и пусконаладочных работ, предоставление/поставку оборудования и материалов по объектам распределительных сетей ВЛ, КЛ 0,4/6/10/20 кВ для нужд Южных ЭС- филиала ПАО «МОЭСК»</t>
  </si>
  <si>
    <t>062-0009657</t>
  </si>
  <si>
    <t>Право заключения рамочных соглашений на выполнение проектно-изыскательских, строительно-монтажных и пусконаладочных работ, предоставление/поставку оборудования и материалов по объектам распределительных сетей ВЛ, КЛ 0,4/6/10/20 кВ для нужд Северных ЭС- филиала ПАО «МОЭСК»</t>
  </si>
  <si>
    <t>062-0009665</t>
  </si>
  <si>
    <t>Право заключения рамочных соглашений на выполнение проектно-изыскательских, строительно-монтажных и пусконаладочных работ, предоставление/поставку оборудования и материалов по объектам распределительных сетей ВЛ, КЛ 0,4/6/10/20 кВ для нужд Западных ЭС- филиала ПАО «МОЭСК»</t>
  </si>
  <si>
    <t>062-0009666</t>
  </si>
  <si>
    <t>Право заключения рамочных соглашений на выполнение проектно-изыскательских, строительно-монтажных и пусконаладочных работ, предоставление/поставку оборудования и материалов по объектам распределительных сетей ВЛ, КЛ 0,4/6/10/20 кВ для нужд Восточных ЭС- филиала ПАО «МОЭСК»</t>
  </si>
  <si>
    <t>082-0010948</t>
  </si>
  <si>
    <t>Выполнение  СМР, ПНР, материалы по титулу: Реконструкция ВЛ-110кВ "Серпухов - Заповедник с отп.", ВЛ-35 кВ "Серпухов-река" 5 пусковой комплекс</t>
  </si>
  <si>
    <t>I-106974</t>
  </si>
  <si>
    <t>Реконструкция ВЛ 110 кВ "Серпухов - Заповедник", "Заповедник-Пущино", "Стрелецкая-Пущино", "Кашира-Стрелецкая 1,2" с образованием вторых цепей</t>
  </si>
  <si>
    <t>Приказ №1720 от 11.08.2015</t>
  </si>
  <si>
    <t>082-0011032</t>
  </si>
  <si>
    <t>Выполнение ПИР, авторский надзор по титулу:  Сооружение ПС 220 кВ «Самолет» (ПИР)</t>
  </si>
  <si>
    <t>I-183832</t>
  </si>
  <si>
    <t>Сооружение ПС 220 кВ «Самолет» (ПИР)</t>
  </si>
  <si>
    <t>082-0010498</t>
  </si>
  <si>
    <t>Выполнение СМР, ПНР,  оборудование и материалы  по титулу:Реконструкция ПС 220кВ "Гулево" №182 (Замена автотрансформаторов на 2*250 МВА) 2 этап</t>
  </si>
  <si>
    <t>CCР</t>
  </si>
  <si>
    <t>I-102989</t>
  </si>
  <si>
    <t>Реконструкция ПС 220кВ "Гулево" №182 (Замена автотрансформаторов на 2*250 МВА)</t>
  </si>
  <si>
    <t>Приказ №2235от 01.09.2016</t>
  </si>
  <si>
    <t>082-0011102</t>
  </si>
  <si>
    <t xml:space="preserve">Выполнение  СМР, ПНР по титулу: Реконструкция ПС 110 кВ "Молоково" №755 </t>
  </si>
  <si>
    <t>I-106986</t>
  </si>
  <si>
    <t>Реконструкция ПС 110 кВ "Молоково" №755</t>
  </si>
  <si>
    <t>Приказ №184от 18.02.2014</t>
  </si>
  <si>
    <t>082-0011103</t>
  </si>
  <si>
    <t xml:space="preserve">Выполнение  ПИР (корректировка ПСД), авторский надзор по титулу: Реконструкция ПС110 кВ "Болятино" № 309 </t>
  </si>
  <si>
    <t>I-106282</t>
  </si>
  <si>
    <t xml:space="preserve">Реконструкция ПС110 кВ "Болятино" № 309 </t>
  </si>
  <si>
    <t>Приказ №1155от 14.10.2014</t>
  </si>
  <si>
    <t>082-0011105</t>
  </si>
  <si>
    <t>Выполнение СМР, ПНР, оборудование (за исключением оборудования, предоставляемого Заказчиком) по титулу:Реконструкция ПС 110 кВ №663 "Взлетная" с установкой БСК</t>
  </si>
  <si>
    <t>I-157028</t>
  </si>
  <si>
    <t>Реконструкция ПС 110 кВ №663 "Взлетная" с установкой БСК</t>
  </si>
  <si>
    <t>082-0011106</t>
  </si>
  <si>
    <t>Выполнение СМР, ПНР, оборудование (за исключением оборудования, предоставляемого Заказчиком) по титулу:ПС 35 кВ № 137 "Домодедово"</t>
  </si>
  <si>
    <t>I-116171</t>
  </si>
  <si>
    <t>ПС 35 кВ № 137 "Домодедово"</t>
  </si>
  <si>
    <t>082-0011033</t>
  </si>
  <si>
    <t>Выполнение СМР, ПНР, оборудование по титулу: Обеспечение технологического мониторинга энергообъектов ПАО «МОЭСК» на Чемпионате мира по футболу 2018 г. и передача информации в Ситуационно-аналитический центр Чемпионата мира по футболу 2018 года в г. Москве и Московской области на базе</t>
  </si>
  <si>
    <t>I-185874</t>
  </si>
  <si>
    <t>Обеспечение технологического мониторинга энергообъектов ПАО «МОЭСК» на Чемпионате мира по футболу 2018 г. и передача информации в Ситуационно-аналитический центр Чемпионата мира по футболу 2018 года в г. Москве и Московской области на базе</t>
  </si>
  <si>
    <t>082-0010963</t>
  </si>
  <si>
    <t>Выполнение СМР, ПНР, оборудование по титулу: Реконструкция РУ-10 кВ РТП-30 (установка 2х ячеек), ПС №776 "Юбилейная", в т.ч. ПИР, МО, г. Дзержинский, по Дзержинскому шоссе в р-не ПС "Юбилейная"</t>
  </si>
  <si>
    <t>I-181535</t>
  </si>
  <si>
    <t>Реконструкция РУ-10 кВ РТП-30 (установка 2х ячеек), ПС №776 "Юбилейная", в т.ч. ПИР, МО, г. Дзержинский, по Дзержинскому шоссе в р-не ПС "Юбилейная"</t>
  </si>
  <si>
    <t>от 150 до 670 кВт</t>
  </si>
  <si>
    <t>082-0010964</t>
  </si>
  <si>
    <t>Выполнение СМР, ПНР, оборудование по титулу: Строительство РП-10 кВ, 2 КЛ-10 кВ от проект. ячеек в РУ-10 кВ, ПС №14 "Апаренки", в т.ч. ПИР, МО, Ленинский р-н, совхоз им. Ленина, в р-не д. Ближние Прудищи, уч. 68А</t>
  </si>
  <si>
    <t>I-182418</t>
  </si>
  <si>
    <t xml:space="preserve">Строительство РП-10 кВ, 2 КЛ-10 кВ от проект. ячеек в РУ-10 кВ, ПС №14 "Апаренки", в т.ч. ПИР, МО, Ленинский р-н, совхоз им. Ленина, в р-не д. Ближние Прудищи, уч. 68А
</t>
  </si>
  <si>
    <t>свыше 670 кВт</t>
  </si>
  <si>
    <t>082-0010970</t>
  </si>
  <si>
    <t>Выполнение СМР, ПНР, оборудование по титулу: Cтроительство 2КЛ-10 кВ (в т.ч. методом ГНБ) от проект. яч. ПС №721 "Ям", 2КРН-10 кВ, в т.ч. ПИР, МО, Ленинский р-н, вблизи Горки д, 50:21:080306:0049</t>
  </si>
  <si>
    <t>I-185637</t>
  </si>
  <si>
    <t>Cтроительство 2КЛ-10 кВ (в т.ч. методом ГНБ) от проект. яч. ПС №721 "Ям", 2КРН-10 кВ, в т.ч. ПИР, МО, Ленинский р-н, вблизи Горки д, 50:21:080306:0049</t>
  </si>
  <si>
    <t>082-0010972</t>
  </si>
  <si>
    <t>Выполнение СМР, ПНР, оборудование по титулу: Строительство 2КЛ-10кВ от РУ-10кВ ПС №605 "Бронницы", ВЛЗ-10 кВ отпайка от ф.6 с ПС №605 "Бронницы",3-х СП-10кВ в т.ч. ПИР, Московская область, г. Бронницы</t>
  </si>
  <si>
    <t>I-187367</t>
  </si>
  <si>
    <t>Строительство 2КЛ-10кВ от РУ-10кВ ПС №605 "Бронницы", ВЛЗ-10 кВ отпайка от ф.6 с ПС №605 "Бронницы",3-х СП-10кВ в т.ч. ПИР, Московская область, г. Бронницы</t>
  </si>
  <si>
    <t>082-0010976</t>
  </si>
  <si>
    <t>Выполнение СМР, ПНР, оборудование по титулу: Строительство КЛ-10 кВ от проект. ячейки в РУ-10 кВ РТП-15121 ПС №370 "Чертаново", СП-10 кВ, в т.ч. ПИР, МО, Ленинский р-н, с.Булатниково, 29 км МКАД, уч.1</t>
  </si>
  <si>
    <t>I-187471</t>
  </si>
  <si>
    <t>Строительство КЛ-10 кВ от проект. ячейки в РУ-10 кВ РТП-15121 ПС №370 "Чертаново", СП-10 кВ, в т.ч. ПИР, МО, Ленинский р-н, с.Булатниково, 29 км МКАД, уч.1</t>
  </si>
  <si>
    <t>082-0010978</t>
  </si>
  <si>
    <t>Выполнение СМР, ПНР, оборудование по титулу: Реконструкция РУ-10 кВ РТП-15121 с установкой ячейки, ПС №370 "Чертаново", в т.ч. ПИР, МО, Ленинский р-н, с.Булатниково, 29 км МКАД, уч.1</t>
  </si>
  <si>
    <t>I-187472</t>
  </si>
  <si>
    <t>Реконструкция РУ-10 кВ РТП-15121 с установкой ячейки, ПС №370 "Чертаново", в т.ч. ПИР, МО, Ленинский р-н, с.Булатниково, 29 км МКАД, уч.1</t>
  </si>
  <si>
    <t>082-0010979</t>
  </si>
  <si>
    <t>Выполнение СМР, ПНР, оборудование по титулу: Строительство КВЛ-10 кВ от ВЛ-10 кВ ф.1 с РП-23 ПС №246 "Ляхово", 2СП-10 кВ, в т.ч. ПИР, МО, Ступинский р-н, Проскурниково д, 50:33:0020196:369</t>
  </si>
  <si>
    <t>I-187701</t>
  </si>
  <si>
    <t>Строительство КВЛ-10 кВ от ВЛ-10 кВ ф.1 с РП-23 ПС №246 "Ляхово", 2СП-10 кВ, в т.ч. ПИР, МО, Ступинский р-н, Проскурниково д, 50:33:0020196:369</t>
  </si>
  <si>
    <t>082-0010980</t>
  </si>
  <si>
    <t>Выполнение СМР, ПНР, оборудование по титулу: Строительство РП-10 кВ, 2КЛ-10 кВ от РУ-10 кВ ПС №14 "Апаренки", в т.ч. ПИР, МО, Ленинский район, п. Развилка, 50:21:0050321:233</t>
  </si>
  <si>
    <t>I-188612</t>
  </si>
  <si>
    <t>Строительство РП-10 кВ, 2КЛ-10 кВ от РУ-10 кВ ПС №14 "Апаренки", в т.ч. ПИР, МО, Ленинский район, п. Развилка, 50:21:0050321:233</t>
  </si>
  <si>
    <t>082-0010981</t>
  </si>
  <si>
    <t>Выполнение СМР, ПНР, оборудование по титулу: Строительство 2КЛ-10кВ от проект. ячеек в РУ-10кВ ПС №617 "Сырово", 2СП-10кВ, в т.ч. ПИР, МО, Подольский р-н, вблизи д. Борисовка</t>
  </si>
  <si>
    <t>I-189052</t>
  </si>
  <si>
    <t>Строительство 2КЛ-10кВ от проект. ячеек в РУ-10кВ ПС №617 "Сырово", 2СП-10кВ, в т.ч. ПИР, МО, Подольский р-н, вблизи д. Борисовка</t>
  </si>
  <si>
    <t>082-0010982</t>
  </si>
  <si>
    <t>Выполнение СМР, ПНР, оборудование по титулу: Реконструкция РУ-10кВ с установкой 2х яч. ПС №617 "Сырово",  СП-10кВ, в т.ч. ПИР, МО, Подольский р-н, вблизи д. Борисовка</t>
  </si>
  <si>
    <t>I-189053</t>
  </si>
  <si>
    <t>Реконструкция РУ-10кВ с установкой 2х яч. ПС №617 "Сырово",  СП-10кВ, в т.ч. ПИР, МО, Подольский р-н, вблизи д. Борисовка</t>
  </si>
  <si>
    <t>082-0010983</t>
  </si>
  <si>
    <t>Выполнение СМР, ПНР, оборудование по титулу: Строительство 2-х КЛ-6кВ от  ПС №7 "Сандарово", 2 СП-6кВ, в т.ч. ПИР. Московская область, Чеховский р-н, с.п. Любучанское, ст. Детково, вл. 7</t>
  </si>
  <si>
    <t>I-169990</t>
  </si>
  <si>
    <t>Строительство 2-х КЛ-6кВ от  ПС №7 "Сандарово", 2 СП-6кВ, в т.ч. ПИР. Московская область, Чеховский р-н, с.п. Любучанское, ст. Детково, вл. 7</t>
  </si>
  <si>
    <t>064-0001603</t>
  </si>
  <si>
    <t>СМР, ПНР, оборудование (за исключением оборудования, предоставляемого Заказчиком), материалы</t>
  </si>
  <si>
    <t>Выполнение СМР, ПНР, оборудование (за исключением оборудования,  предоставляемого Заказчиком), материалы по титулу "Реконструкция ОРУ-110 кВ ПС 110/10/6 "Тушино"  (IV, V ПК)</t>
  </si>
  <si>
    <t>I-184495</t>
  </si>
  <si>
    <t xml:space="preserve">Реконструкция ОРУ-110 кВ ПС 110/10/6 "Тушино" </t>
  </si>
  <si>
    <t>064-0001604</t>
  </si>
  <si>
    <t>Выполнение СМР, ПНР, материалы по титулу "Сооружение заходов ВЛ 220 кВ "ЦАГИ-Руднево" и ВЛ 220 кВ "Ногинск-Руднево" на ПС кВ "Каскадная"</t>
  </si>
  <si>
    <t>I-184615</t>
  </si>
  <si>
    <t>Сооружение заходов ВЛ 220 кВ "ЦАГИ-Руднево" и ВЛ 220 кВ "Ногинск-Руднево" на ПС кВ "Каскадная"</t>
  </si>
  <si>
    <t>064-0001605</t>
  </si>
  <si>
    <t>Выполнение СМР, ПНР, оборудование (за исключением оборудования,  предоставляемого Заказчиком), материалы по титулу "Заходы КЛ 220 кВ "Очаково-Чоботы II" (2 этап)</t>
  </si>
  <si>
    <t>I-184510</t>
  </si>
  <si>
    <t>Заходы КЛ 220 кВ "Очаково-Чоботы II"</t>
  </si>
  <si>
    <t>064-0001616</t>
  </si>
  <si>
    <t>Выполнение СМР, ПНР, оборудование, материалы по титулу "Замена масляных выключателей 6-10 кВ на вакуумные и реконструкция релейной защиты ячеек 6-10 кВ на ПС ЦЭС" (1 ПК)</t>
  </si>
  <si>
    <t>I-184652</t>
  </si>
  <si>
    <t>Замена масляных выключателей 6-10 кВ на вакуумные и реконструкция релейной защиты ячеек 6-10 кВ на ПС ЦЭС</t>
  </si>
  <si>
    <t>062-0008790</t>
  </si>
  <si>
    <t>Выполнение СМР, ПНР, оборудование (за исключением оборудования Заказчика) по титулу "Реконструкция ПС 220/110/10 кВ  "Свиблово" (2 ПК)</t>
  </si>
  <si>
    <t>I-187873</t>
  </si>
  <si>
    <t>Реконструкция ПС 220/110/10 кВ "Свиблово"</t>
  </si>
  <si>
    <t>Приказ №1536 от 30.11.15</t>
  </si>
  <si>
    <t>064-0001589</t>
  </si>
  <si>
    <t>Выполнение СМР, ПНР, оборудование, материалы по титулу  "Реконструкция гаража ЦЭС"</t>
  </si>
  <si>
    <t>I-184502</t>
  </si>
  <si>
    <t>Реконструкция гаража ЦЭС</t>
  </si>
  <si>
    <t>Приказ №854 от 27.11.2015</t>
  </si>
  <si>
    <t>089-0000202</t>
  </si>
  <si>
    <t>Выполнение СМР, ПНР, материалы по титулу  Охрана объектов филиала (ограждение основное и дополнительное на ПС № 810 "Ленинградская")</t>
  </si>
  <si>
    <t>P-000606</t>
  </si>
  <si>
    <t>Охрана объектов филиала (ограждение основное и дополнительное на ПС № 810 "Ленинградская")</t>
  </si>
  <si>
    <t>089-0000203</t>
  </si>
  <si>
    <t>Выполнение СМР, ПНР, материалы Охрана объектов филиала (ограждение основное и дополнительное на ПС № 179 "Черкизово")</t>
  </si>
  <si>
    <t>P-000607</t>
  </si>
  <si>
    <t>Охрана объектов филиала (ограждение основное и дополнительное на ПС № 179 "Черкизово")</t>
  </si>
  <si>
    <t>089-0000199</t>
  </si>
  <si>
    <t xml:space="preserve"> Выполнение СМР, ПНР, материалы Реконструкция "КЛ 110 кВ Стромынка - Сокольники № 1, № 2"</t>
  </si>
  <si>
    <t>I-184450</t>
  </si>
  <si>
    <t>Реконструкция "КЛ 110 кВ Стромынка - Сокольники № 1, № 2"</t>
  </si>
  <si>
    <t>ПИР, Авторский надзор</t>
  </si>
  <si>
    <t>089-0000205</t>
  </si>
  <si>
    <t xml:space="preserve"> Выполнение ПИР, авторский надзор по титулу Реконструкция ПС 110 кВ №813 "Полёт"</t>
  </si>
  <si>
    <t>I-186313</t>
  </si>
  <si>
    <t>Реконструкция ПС 110 кВ №813 "Полёт"</t>
  </si>
  <si>
    <t>089-0000206</t>
  </si>
  <si>
    <t xml:space="preserve">СМР, ПНР,оборудование (за исключением оборудования предоставляемого Заказчиком) </t>
  </si>
  <si>
    <t>Выполнение СМР, ПНР,оборудование (за исключением оборудования предоставляемого Заказчиком) по титулу: Реконструкция ПС  №835 "Гражданская" (остаток 1 ПК+2 ПК)</t>
  </si>
  <si>
    <t>I-187866</t>
  </si>
  <si>
    <t xml:space="preserve">Реконструкция ПС  №835 "Гражданская" </t>
  </si>
  <si>
    <t>089-0000207</t>
  </si>
  <si>
    <t>Выполнение СМР, ПНР по титулу Реконструкция ПС 110/10/6 кВ "Мазилово"</t>
  </si>
  <si>
    <t>I-187871</t>
  </si>
  <si>
    <t>Реконструкция ПС 110/10/6 кВ "Мазилово"</t>
  </si>
  <si>
    <t>089-0000208</t>
  </si>
  <si>
    <t>Выполнение ПИР, авторский надзор по титулу Реконструкция ПС 220/110/10 кВ "Баскаково" (2 ПК)</t>
  </si>
  <si>
    <t>I-187867</t>
  </si>
  <si>
    <t>Реконструкция ПС 220/110/10 кВ "Баскаково"</t>
  </si>
  <si>
    <t>089-0000211</t>
  </si>
  <si>
    <t>Выполнение СМР, ПНР по титулу: Реконструкция ПС 220/110/10 кВ "Южная"</t>
  </si>
  <si>
    <t>I-184516</t>
  </si>
  <si>
    <t>Реконструкция ПС 220/110/10 кВ "Южная"</t>
  </si>
  <si>
    <t>038-0000596</t>
  </si>
  <si>
    <t xml:space="preserve">Выполнение СМР, ПНР по титулу : КЛ-110кВ от ПС 110кВ Северово" до ПС  "Фетищево" </t>
  </si>
  <si>
    <t>I-184429</t>
  </si>
  <si>
    <t xml:space="preserve">КЛ-110кВ от ПС 110кВ Северово" до ПС  "Фетищево" </t>
  </si>
  <si>
    <t>089-0000213</t>
  </si>
  <si>
    <t>Выполнение СМР, ПНР, материалы, оборудование по титулу: Обеспечение технологического мониторинга и мониторинга безопасности энергообъектов МВС-филиала ПАО "МОЭСК" на ЧМ по футболу 2018 г. и передача информации в Ситуационно-аналитический центр ЧМ по футболу 2018 г.  в г.Москве  на базе САЦ ПАО "МОЭСК"</t>
  </si>
  <si>
    <t>I-190467</t>
  </si>
  <si>
    <t>Обеспечение технологического мониторинга и мониторинга безопасности энергообъектов МВС-филиала ПАО "МОЭСК" на ЧМ по футболу 2018 г. и передача информации в Ситуационно-аналитический центр ЧМ по футболу 2018 г.  в г.Москве  на базе САЦ ПАО "МОЭСК"</t>
  </si>
  <si>
    <t>089-0000219</t>
  </si>
  <si>
    <t>Выполнение СМР, ПНР по титулу: Сооружение КЛ 220 "Лесная-Хованская 1,2"</t>
  </si>
  <si>
    <t>I-184464</t>
  </si>
  <si>
    <t>Сооружение КЛ 220 "Лесная-Хованская 1,2"</t>
  </si>
  <si>
    <t>062-0008783</t>
  </si>
  <si>
    <t xml:space="preserve">СМР, ПНР, оборудование (за исключением оборудования Заказчика) </t>
  </si>
  <si>
    <t>Выполнение СМР, ПНР, оборудование (за исключением оборудования Заказчика) по титулу: "Реконструкция ПС 220/10 кВ "Владыкино", сооружение КРУЭ"</t>
  </si>
  <si>
    <t>I-187872</t>
  </si>
  <si>
    <t>Реконструкция ПС 220/10 кВ "Владыкино", сооружение КРУЭ</t>
  </si>
  <si>
    <t>Приказ №998 от 08.09.2014</t>
  </si>
  <si>
    <t>089-0000217</t>
  </si>
  <si>
    <t>Выполнение СМР, ПНР, оборудование (за исключением оборудования Заказчика) по титулу: Сооружение заходов в кабельном исполнении ВЛ 110 кВ Лесная - Летово с отп. и ВЛ 110 кВ Летово - Марьино с отпайкой на ПС Десна на ПС Хованская</t>
  </si>
  <si>
    <t>I-187166</t>
  </si>
  <si>
    <t>Сооружение заходов в кабельном исполнении ВЛ 110 кВ Лесная - Летово с отп. и ВЛ 110 кВ Летово - Марьино с отпайкой на ПС Десна на ПС Хованская</t>
  </si>
  <si>
    <t>ВСЕГО:</t>
  </si>
  <si>
    <r>
      <t>Подготовка, переподготовка и повышение квалификации рабочих и специалистов по производству работ на опасных производственных объектах, подконтрольных ростехнадзору</t>
    </r>
    <r>
      <rPr>
        <b/>
        <sz val="8"/>
        <color theme="1"/>
        <rFont val="Times New Roman"/>
        <family val="1"/>
        <charset val="204"/>
      </rPr>
      <t xml:space="preserve">                                                               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</t>
    </r>
  </si>
  <si>
    <r>
      <t>Аттестация руководителей Общества в ростехнадзоре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            </t>
    </r>
  </si>
  <si>
    <r>
      <t xml:space="preserve">Повышение квалификации
оперативного и производственно-технического персонала                                              </t>
    </r>
    <r>
      <rPr>
        <b/>
        <sz val="8"/>
        <color theme="1"/>
        <rFont val="Times New Roman"/>
        <family val="1"/>
        <charset val="204"/>
      </rPr>
      <t xml:space="preserve">
</t>
    </r>
  </si>
  <si>
    <r>
      <rPr>
        <sz val="8"/>
        <color theme="1"/>
        <rFont val="Times New Roman"/>
        <family val="1"/>
        <charset val="204"/>
      </rPr>
      <t>Повышение квалификации в области эксплуатации и обслуживания энергетического оборудования, промышленного строительства, информационо-сетевых технологий, экономики и менеджмента в энергетике</t>
    </r>
    <r>
      <rPr>
        <b/>
        <sz val="8"/>
        <color theme="1"/>
        <rFont val="Times New Roman"/>
        <family val="1"/>
        <charset val="204"/>
      </rPr>
      <t xml:space="preserve">                                     </t>
    </r>
  </si>
  <si>
    <t>м²</t>
  </si>
  <si>
    <r>
      <rPr>
        <b/>
        <sz val="8"/>
        <color theme="1"/>
        <rFont val="Times New Roman"/>
        <family val="1"/>
        <charset val="204"/>
      </rPr>
      <t>МВС</t>
    </r>
    <r>
      <rPr>
        <sz val="8"/>
        <color theme="1"/>
        <rFont val="Times New Roman"/>
        <family val="1"/>
        <charset val="204"/>
      </rPr>
      <t>/АСТУ</t>
    </r>
  </si>
  <si>
    <r>
      <rPr>
        <b/>
        <sz val="8"/>
        <color theme="1"/>
        <rFont val="Times New Roman"/>
        <family val="1"/>
        <charset val="204"/>
      </rPr>
      <t>ЗЭС</t>
    </r>
    <r>
      <rPr>
        <sz val="8"/>
        <color theme="1"/>
        <rFont val="Times New Roman"/>
        <family val="1"/>
        <charset val="204"/>
      </rPr>
      <t>/СлАСТУ</t>
    </r>
  </si>
  <si>
    <r>
      <rPr>
        <b/>
        <sz val="8"/>
        <color theme="1"/>
        <rFont val="Times New Roman"/>
        <family val="1"/>
        <charset val="204"/>
      </rPr>
      <t>СЭС</t>
    </r>
    <r>
      <rPr>
        <sz val="8"/>
        <color theme="1"/>
        <rFont val="Times New Roman"/>
        <family val="1"/>
        <charset val="204"/>
      </rPr>
      <t>/СЭТМ</t>
    </r>
  </si>
  <si>
    <r>
      <rPr>
        <b/>
        <sz val="8"/>
        <color theme="1"/>
        <rFont val="Times New Roman"/>
        <family val="1"/>
        <charset val="204"/>
      </rPr>
      <t>ЮЭС</t>
    </r>
    <r>
      <rPr>
        <sz val="8"/>
        <color theme="1"/>
        <rFont val="Times New Roman"/>
        <family val="1"/>
        <charset val="204"/>
      </rPr>
      <t>/СлАСТУ</t>
    </r>
  </si>
  <si>
    <r>
      <rPr>
        <b/>
        <sz val="8"/>
        <color theme="1"/>
        <rFont val="Times New Roman"/>
        <family val="1"/>
        <charset val="204"/>
      </rPr>
      <t>ВЭС</t>
    </r>
    <r>
      <rPr>
        <sz val="8"/>
        <color theme="1"/>
        <rFont val="Times New Roman"/>
        <family val="1"/>
        <charset val="204"/>
      </rPr>
      <t>/
АСТУ</t>
    </r>
  </si>
  <si>
    <r>
      <t>Выполнение работ по измерению ёмкостных токов замыкания на землю в сети 6-10 кВ на ПС  на</t>
    </r>
    <r>
      <rPr>
        <sz val="9"/>
        <color theme="1"/>
        <rFont val="Times New Roman"/>
        <family val="1"/>
        <charset val="204"/>
      </rPr>
      <t xml:space="preserve"> 2017-2018г.г. </t>
    </r>
  </si>
  <si>
    <r>
      <t>м</t>
    </r>
    <r>
      <rPr>
        <vertAlign val="superscript"/>
        <sz val="9"/>
        <color theme="1"/>
        <rFont val="Times New Roman"/>
        <family val="1"/>
        <charset val="204"/>
      </rPr>
      <t>2</t>
    </r>
  </si>
  <si>
    <r>
      <t>Техническое обслуживание систем гарантированного и бесперебойного электропитания узлов связи ВЭС  в 2017-</t>
    </r>
    <r>
      <rPr>
        <sz val="9"/>
        <color theme="1"/>
        <rFont val="Times New Roman"/>
        <family val="1"/>
        <charset val="204"/>
      </rPr>
      <t xml:space="preserve"> 2018 г.г.</t>
    </r>
  </si>
  <si>
    <t>Искл (И)</t>
  </si>
  <si>
    <t>Всего в Плане закупки 2017</t>
  </si>
  <si>
    <t>Объём, не учитываемый при формировании статистики закупок у МСП (п.7 ПП 1352)</t>
  </si>
  <si>
    <t xml:space="preserve">Итого План закупки 2017 </t>
  </si>
  <si>
    <r>
      <t>Закупки только среди МСП (</t>
    </r>
    <r>
      <rPr>
        <b/>
        <sz val="10"/>
        <rFont val="Arial"/>
        <family val="2"/>
        <charset val="204"/>
      </rPr>
      <t>спецторги</t>
    </r>
    <r>
      <rPr>
        <sz val="10"/>
        <rFont val="Arial"/>
        <family val="2"/>
      </rPr>
      <t>)</t>
    </r>
  </si>
  <si>
    <t>Итого по инвестиционной деят-сти</t>
  </si>
  <si>
    <t>Итого по операционной деят-сти</t>
  </si>
  <si>
    <t>Коммунальные услуги ( Техническое обслуж. т/сетей и эксплуатация инженерного оборудования  ИТП)</t>
  </si>
  <si>
    <t>Блок ИТ и телекоммуникаций
ИФО</t>
  </si>
  <si>
    <t>ИТ</t>
  </si>
  <si>
    <t>Блок развития и реализации услуг</t>
  </si>
  <si>
    <t>062-0009847</t>
  </si>
  <si>
    <t>Оказание агентских услуг по продаже непрофильных активов ПАО «Россети» и ДЗО ПАО «Россети» ПАО "МОЭСК"</t>
  </si>
  <si>
    <t xml:space="preserve">Консультационные услуги из прибыли (УИО)  </t>
  </si>
  <si>
    <t xml:space="preserve">метод сопоставимых рыночных цен на аналогичные услуги </t>
  </si>
  <si>
    <t>по условиям технического задания</t>
  </si>
  <si>
    <t>Справочно к лоту 062-0009609</t>
  </si>
  <si>
    <t>66.12.11</t>
  </si>
  <si>
    <t xml:space="preserve"> 66.12.11                         </t>
  </si>
  <si>
    <t>Услуги  по перепродаже, подготовке организации продажи и продаже непрофильных активов ПАО «МОЭСК"</t>
  </si>
  <si>
    <t>Внимание!!! Лот был согласован на ЦЗК Россети при условии включения в закупочную комиссию зам. нач. упр. реализации аникоррупц. Политики Россети - Бабенко Е.М. и согласовании с ним ТЗ.</t>
  </si>
  <si>
    <t>062-0009865</t>
  </si>
  <si>
    <t xml:space="preserve">Выбор кредитной организации для заключения договора об овердрафтном кредите с фиксированной ставкой с лимитом 1,5 млрд. руб. для нужд ПАО «МОЭСК» </t>
  </si>
  <si>
    <t xml:space="preserve">Овердрафтный кредит с фиксированной ставкой с лимитом 1,5 млрд. руб. </t>
  </si>
  <si>
    <t>Предполагаемая стоимость обслуживания =1 500 000*11%*2 = 330 000 тыс. руб., в год  165 000 тыс. руб. Расчетная процентная ставка 11%. Планируемый срок 2 года</t>
  </si>
  <si>
    <t>062-0009866</t>
  </si>
  <si>
    <t>858311</t>
  </si>
  <si>
    <t>Выполнение СМР, ПНР, материалы, оборудование</t>
  </si>
  <si>
    <t>858312</t>
  </si>
  <si>
    <t>858313</t>
  </si>
  <si>
    <t>858314</t>
  </si>
  <si>
    <t>858315</t>
  </si>
  <si>
    <t>858316</t>
  </si>
  <si>
    <t>858317</t>
  </si>
  <si>
    <t>858318</t>
  </si>
  <si>
    <t>858320</t>
  </si>
  <si>
    <t>858321</t>
  </si>
  <si>
    <t>858322</t>
  </si>
  <si>
    <t>858324</t>
  </si>
  <si>
    <t>858325</t>
  </si>
  <si>
    <t>Выполнение СМР, ПНР, материалы</t>
  </si>
  <si>
    <t>858327</t>
  </si>
  <si>
    <t>858328</t>
  </si>
  <si>
    <t>858329</t>
  </si>
  <si>
    <t>858330</t>
  </si>
  <si>
    <t>858331</t>
  </si>
  <si>
    <t>858332</t>
  </si>
  <si>
    <t>858333</t>
  </si>
  <si>
    <t>858334</t>
  </si>
  <si>
    <t>858335</t>
  </si>
  <si>
    <t>858336</t>
  </si>
  <si>
    <t>858337</t>
  </si>
  <si>
    <t>858338</t>
  </si>
  <si>
    <t>858339</t>
  </si>
  <si>
    <t>858340</t>
  </si>
  <si>
    <t>858342</t>
  </si>
  <si>
    <t>858343</t>
  </si>
  <si>
    <t>858344</t>
  </si>
  <si>
    <t>858345</t>
  </si>
  <si>
    <t>858346</t>
  </si>
  <si>
    <t>858348</t>
  </si>
  <si>
    <t>858477</t>
  </si>
  <si>
    <t>858478</t>
  </si>
  <si>
    <t>858479</t>
  </si>
  <si>
    <t>858481</t>
  </si>
  <si>
    <t>858482</t>
  </si>
  <si>
    <t>858483</t>
  </si>
  <si>
    <t>858484</t>
  </si>
  <si>
    <t>858485</t>
  </si>
  <si>
    <t>858486</t>
  </si>
  <si>
    <t>858487</t>
  </si>
  <si>
    <t>858488</t>
  </si>
  <si>
    <t>858489</t>
  </si>
  <si>
    <t>858490</t>
  </si>
  <si>
    <t>858491</t>
  </si>
  <si>
    <t>858492</t>
  </si>
  <si>
    <t>858493</t>
  </si>
  <si>
    <t>858494</t>
  </si>
  <si>
    <t>858495</t>
  </si>
  <si>
    <t>858496</t>
  </si>
  <si>
    <t>858497</t>
  </si>
  <si>
    <t>858498</t>
  </si>
  <si>
    <t>858499</t>
  </si>
  <si>
    <t>858500</t>
  </si>
  <si>
    <t>858501</t>
  </si>
  <si>
    <t>Выполнение СМР, ПНР, материалы, оборудование (за исключением замков, предоставляемых Заказчиком)</t>
  </si>
  <si>
    <t>858502</t>
  </si>
  <si>
    <t>857140</t>
  </si>
  <si>
    <t>858503</t>
  </si>
  <si>
    <t>858505</t>
  </si>
  <si>
    <t>857110</t>
  </si>
  <si>
    <t>858506</t>
  </si>
  <si>
    <t>858507</t>
  </si>
  <si>
    <t>858508</t>
  </si>
  <si>
    <t>858509</t>
  </si>
  <si>
    <t>858510</t>
  </si>
  <si>
    <t>858511</t>
  </si>
  <si>
    <t>858512</t>
  </si>
  <si>
    <t>858513</t>
  </si>
  <si>
    <t>858514</t>
  </si>
  <si>
    <t>858515</t>
  </si>
  <si>
    <t>858516</t>
  </si>
  <si>
    <t>858517</t>
  </si>
  <si>
    <t>858519</t>
  </si>
  <si>
    <t>858520</t>
  </si>
  <si>
    <t>858521</t>
  </si>
  <si>
    <t>858529</t>
  </si>
  <si>
    <t>858531</t>
  </si>
  <si>
    <t>858532</t>
  </si>
  <si>
    <t>858534</t>
  </si>
  <si>
    <t>858536</t>
  </si>
  <si>
    <t>858535</t>
  </si>
  <si>
    <t>858533</t>
  </si>
  <si>
    <t>858530</t>
  </si>
  <si>
    <t>858528</t>
  </si>
  <si>
    <t>858527</t>
  </si>
  <si>
    <t>858525</t>
  </si>
  <si>
    <t>858524</t>
  </si>
  <si>
    <t>858523</t>
  </si>
  <si>
    <t>858522</t>
  </si>
  <si>
    <t>858518</t>
  </si>
  <si>
    <t>858460</t>
  </si>
  <si>
    <t>858453</t>
  </si>
  <si>
    <t>858446</t>
  </si>
  <si>
    <t>858443</t>
  </si>
  <si>
    <t>858438</t>
  </si>
  <si>
    <t>858435</t>
  </si>
  <si>
    <t>858434</t>
  </si>
  <si>
    <t>858432</t>
  </si>
  <si>
    <t>858421</t>
  </si>
  <si>
    <t>858417</t>
  </si>
  <si>
    <t>858413</t>
  </si>
  <si>
    <t>858411</t>
  </si>
  <si>
    <t>858408</t>
  </si>
  <si>
    <t>858406</t>
  </si>
  <si>
    <t>858405</t>
  </si>
  <si>
    <t>858402</t>
  </si>
  <si>
    <t>858398</t>
  </si>
  <si>
    <t>858396</t>
  </si>
  <si>
    <t>858383</t>
  </si>
  <si>
    <t>858380</t>
  </si>
  <si>
    <t>858377</t>
  </si>
  <si>
    <t>858373</t>
  </si>
  <si>
    <t>858370</t>
  </si>
  <si>
    <t>858364</t>
  </si>
  <si>
    <t>858362</t>
  </si>
  <si>
    <t>858359</t>
  </si>
  <si>
    <t>858353</t>
  </si>
  <si>
    <t>857101</t>
  </si>
  <si>
    <t>858352</t>
  </si>
  <si>
    <t>858347</t>
  </si>
  <si>
    <t>858341</t>
  </si>
  <si>
    <t>858326</t>
  </si>
  <si>
    <t>858323</t>
  </si>
  <si>
    <t>858319</t>
  </si>
  <si>
    <t>Выполнение ПИР, СМР, ПНР, оборудование</t>
  </si>
  <si>
    <t>839078</t>
  </si>
  <si>
    <t>Выполнение СМР, ПНР, оборудование, материалы</t>
  </si>
  <si>
    <t>838349</t>
  </si>
  <si>
    <t>Выполнение ПИР, авторский надзор</t>
  </si>
  <si>
    <t>83213 </t>
  </si>
  <si>
    <t>Выполнение СМР, ПНР</t>
  </si>
  <si>
    <t>839079</t>
  </si>
  <si>
    <t>Выполнение СМР, ПНР, оборудование (за исключением оборудования предоставляемого Заказчиком)</t>
  </si>
  <si>
    <t>839097</t>
  </si>
  <si>
    <t>839098</t>
  </si>
  <si>
    <t>838477</t>
  </si>
  <si>
    <t>838478</t>
  </si>
  <si>
    <t>838480</t>
  </si>
  <si>
    <t>838481</t>
  </si>
  <si>
    <t>838482</t>
  </si>
  <si>
    <t>838485</t>
  </si>
  <si>
    <t>838486</t>
  </si>
  <si>
    <t>838487</t>
  </si>
  <si>
    <t>838490</t>
  </si>
  <si>
    <t>838491</t>
  </si>
  <si>
    <t>838493</t>
  </si>
  <si>
    <t>838494</t>
  </si>
  <si>
    <t>838499</t>
  </si>
  <si>
    <t>838501</t>
  </si>
  <si>
    <t>838502</t>
  </si>
  <si>
    <t>838505</t>
  </si>
  <si>
    <t>838507</t>
  </si>
  <si>
    <t>838508</t>
  </si>
  <si>
    <t>838511</t>
  </si>
  <si>
    <t>838509</t>
  </si>
  <si>
    <t>838512</t>
  </si>
  <si>
    <t>838515</t>
  </si>
  <si>
    <t>838519</t>
  </si>
  <si>
    <t>838526</t>
  </si>
  <si>
    <t>838528</t>
  </si>
  <si>
    <t>838532</t>
  </si>
  <si>
    <t>838534</t>
  </si>
  <si>
    <t>838540</t>
  </si>
  <si>
    <t>838542</t>
  </si>
  <si>
    <t>838543</t>
  </si>
  <si>
    <t>838544</t>
  </si>
  <si>
    <t>838545</t>
  </si>
  <si>
    <t>838546</t>
  </si>
  <si>
    <t>838547</t>
  </si>
  <si>
    <t>838548</t>
  </si>
  <si>
    <t>838550</t>
  </si>
  <si>
    <t>838551</t>
  </si>
  <si>
    <t>838552</t>
  </si>
  <si>
    <t>838553</t>
  </si>
  <si>
    <t>838554</t>
  </si>
  <si>
    <t>838973</t>
  </si>
  <si>
    <t>Выполнение СМР, оборудование, материалы</t>
  </si>
  <si>
    <t>838974</t>
  </si>
  <si>
    <t>838975</t>
  </si>
  <si>
    <t>838976</t>
  </si>
  <si>
    <t>838977</t>
  </si>
  <si>
    <t>838978</t>
  </si>
  <si>
    <t>838980</t>
  </si>
  <si>
    <t>838982</t>
  </si>
  <si>
    <t>838984</t>
  </si>
  <si>
    <t>838985</t>
  </si>
  <si>
    <t>838986</t>
  </si>
  <si>
    <t>838987</t>
  </si>
  <si>
    <t>838988</t>
  </si>
  <si>
    <t>838989</t>
  </si>
  <si>
    <t>838990</t>
  </si>
  <si>
    <t>838992</t>
  </si>
  <si>
    <t>838993</t>
  </si>
  <si>
    <t>838994</t>
  </si>
  <si>
    <t>838995</t>
  </si>
  <si>
    <t>838996</t>
  </si>
  <si>
    <t>838998</t>
  </si>
  <si>
    <t>838999</t>
  </si>
  <si>
    <t>839001</t>
  </si>
  <si>
    <t>839004</t>
  </si>
  <si>
    <t>839005</t>
  </si>
  <si>
    <t>839006</t>
  </si>
  <si>
    <t>839007</t>
  </si>
  <si>
    <t>839008</t>
  </si>
  <si>
    <t>839009</t>
  </si>
  <si>
    <t>839010</t>
  </si>
  <si>
    <t>839011</t>
  </si>
  <si>
    <t>839012</t>
  </si>
  <si>
    <t>839013</t>
  </si>
  <si>
    <t>839014</t>
  </si>
  <si>
    <t>839017</t>
  </si>
  <si>
    <t>839018</t>
  </si>
  <si>
    <t>839021</t>
  </si>
  <si>
    <t>839023</t>
  </si>
  <si>
    <t>839030</t>
  </si>
  <si>
    <t>839027</t>
  </si>
  <si>
    <t>839035</t>
  </si>
  <si>
    <t>839038</t>
  </si>
  <si>
    <t>839040</t>
  </si>
  <si>
    <t>839043</t>
  </si>
  <si>
    <t>839045</t>
  </si>
  <si>
    <t>839049</t>
  </si>
  <si>
    <t>839052</t>
  </si>
  <si>
    <t>839056</t>
  </si>
  <si>
    <t>839058</t>
  </si>
  <si>
    <t>839060</t>
  </si>
  <si>
    <t>839063</t>
  </si>
  <si>
    <t>839065</t>
  </si>
  <si>
    <t>839068</t>
  </si>
  <si>
    <t>839070</t>
  </si>
  <si>
    <t>839072</t>
  </si>
  <si>
    <t>839071</t>
  </si>
  <si>
    <t>839069</t>
  </si>
  <si>
    <t>839067</t>
  </si>
  <si>
    <t>839066</t>
  </si>
  <si>
    <t>839064</t>
  </si>
  <si>
    <t>839062</t>
  </si>
  <si>
    <t>839061</t>
  </si>
  <si>
    <t>839059</t>
  </si>
  <si>
    <t>839057</t>
  </si>
  <si>
    <t>839055</t>
  </si>
  <si>
    <t>839054</t>
  </si>
  <si>
    <t>839053</t>
  </si>
  <si>
    <t>839051</t>
  </si>
  <si>
    <t>839050</t>
  </si>
  <si>
    <t>839048</t>
  </si>
  <si>
    <t>839047</t>
  </si>
  <si>
    <t>839046</t>
  </si>
  <si>
    <t>839044</t>
  </si>
  <si>
    <t>839042</t>
  </si>
  <si>
    <t>839041</t>
  </si>
  <si>
    <t>839039</t>
  </si>
  <si>
    <t>839037</t>
  </si>
  <si>
    <t>839036</t>
  </si>
  <si>
    <t>839034</t>
  </si>
  <si>
    <t>839033</t>
  </si>
  <si>
    <t>839032</t>
  </si>
  <si>
    <t>839031</t>
  </si>
  <si>
    <t>839029</t>
  </si>
  <si>
    <t>839028</t>
  </si>
  <si>
    <t>839026</t>
  </si>
  <si>
    <t>839025</t>
  </si>
  <si>
    <t>839024</t>
  </si>
  <si>
    <t>839022</t>
  </si>
  <si>
    <t>839020</t>
  </si>
  <si>
    <t>839019</t>
  </si>
  <si>
    <t>839016</t>
  </si>
  <si>
    <t>839015</t>
  </si>
  <si>
    <t>839003</t>
  </si>
  <si>
    <t>839002</t>
  </si>
  <si>
    <t>839000</t>
  </si>
  <si>
    <t>838997</t>
  </si>
  <si>
    <t>838991</t>
  </si>
  <si>
    <t>838078</t>
  </si>
  <si>
    <t>838071</t>
  </si>
  <si>
    <t>838077</t>
  </si>
  <si>
    <t>838983</t>
  </si>
  <si>
    <t>838981</t>
  </si>
  <si>
    <t>838979</t>
  </si>
  <si>
    <t>838634</t>
  </si>
  <si>
    <t>839099</t>
  </si>
  <si>
    <t>839100</t>
  </si>
  <si>
    <t>839101</t>
  </si>
  <si>
    <t>839102</t>
  </si>
  <si>
    <t>839103</t>
  </si>
  <si>
    <t>839104</t>
  </si>
  <si>
    <t>Выполнение СМР, ПНР, оборудование (за исключением оборудования, предоставляемого Заказчиком)</t>
  </si>
  <si>
    <t>819022</t>
  </si>
  <si>
    <t>819023</t>
  </si>
  <si>
    <t>819024</t>
  </si>
  <si>
    <t>дек.2016</t>
  </si>
  <si>
    <t>819025</t>
  </si>
  <si>
    <t>818857</t>
  </si>
  <si>
    <t>818858</t>
  </si>
  <si>
    <t>818860</t>
  </si>
  <si>
    <t>818861</t>
  </si>
  <si>
    <t>Выполнение СМР, ПНР, оборудование</t>
  </si>
  <si>
    <t>818862</t>
  </si>
  <si>
    <t>818863</t>
  </si>
  <si>
    <t>818864</t>
  </si>
  <si>
    <t>818865</t>
  </si>
  <si>
    <t>818866</t>
  </si>
  <si>
    <t>818867</t>
  </si>
  <si>
    <t>818868</t>
  </si>
  <si>
    <t>818869</t>
  </si>
  <si>
    <t>818870</t>
  </si>
  <si>
    <t>818871</t>
  </si>
  <si>
    <t>818921</t>
  </si>
  <si>
    <t>815705</t>
  </si>
  <si>
    <t>818873</t>
  </si>
  <si>
    <t>818874</t>
  </si>
  <si>
    <t>818875</t>
  </si>
  <si>
    <t>818876</t>
  </si>
  <si>
    <t>818877</t>
  </si>
  <si>
    <t>818882</t>
  </si>
  <si>
    <t>818883</t>
  </si>
  <si>
    <t>818884</t>
  </si>
  <si>
    <t>818885</t>
  </si>
  <si>
    <t>818886</t>
  </si>
  <si>
    <t>818888</t>
  </si>
  <si>
    <t>818889</t>
  </si>
  <si>
    <t>818890</t>
  </si>
  <si>
    <t>818892</t>
  </si>
  <si>
    <t>818893</t>
  </si>
  <si>
    <t>818894</t>
  </si>
  <si>
    <t>818895</t>
  </si>
  <si>
    <t>818898</t>
  </si>
  <si>
    <t>818899</t>
  </si>
  <si>
    <t>818900</t>
  </si>
  <si>
    <t>818901</t>
  </si>
  <si>
    <t>818902</t>
  </si>
  <si>
    <t>818903</t>
  </si>
  <si>
    <t>818904</t>
  </si>
  <si>
    <t>818905</t>
  </si>
  <si>
    <t>818906</t>
  </si>
  <si>
    <t>818907</t>
  </si>
  <si>
    <t>818908</t>
  </si>
  <si>
    <t>818909</t>
  </si>
  <si>
    <t>818911</t>
  </si>
  <si>
    <t>818912</t>
  </si>
  <si>
    <t>818914</t>
  </si>
  <si>
    <t>818915</t>
  </si>
  <si>
    <t>845520</t>
  </si>
  <si>
    <t>845629</t>
  </si>
  <si>
    <t>843718</t>
  </si>
  <si>
    <t>Выполнение СМР, ПНР, Оборудование</t>
  </si>
  <si>
    <t>844831</t>
  </si>
  <si>
    <t>845522</t>
  </si>
  <si>
    <t>845523</t>
  </si>
  <si>
    <t>845524</t>
  </si>
  <si>
    <t>845525</t>
  </si>
  <si>
    <t>845526</t>
  </si>
  <si>
    <t>845527</t>
  </si>
  <si>
    <t>845529</t>
  </si>
  <si>
    <t>845531</t>
  </si>
  <si>
    <t>845532</t>
  </si>
  <si>
    <t>845533</t>
  </si>
  <si>
    <t>844832</t>
  </si>
  <si>
    <t>845538</t>
  </si>
  <si>
    <t>845539</t>
  </si>
  <si>
    <t>845540</t>
  </si>
  <si>
    <t>845544</t>
  </si>
  <si>
    <t>Выполнение ПИР</t>
  </si>
  <si>
    <t>845545</t>
  </si>
  <si>
    <t>845546</t>
  </si>
  <si>
    <t>844826</t>
  </si>
  <si>
    <t>845560</t>
  </si>
  <si>
    <t>845562</t>
  </si>
  <si>
    <t>845564</t>
  </si>
  <si>
    <t>845565</t>
  </si>
  <si>
    <t>845566</t>
  </si>
  <si>
    <t>845567</t>
  </si>
  <si>
    <t>845580</t>
  </si>
  <si>
    <t>845582</t>
  </si>
  <si>
    <t>845587</t>
  </si>
  <si>
    <t>845589</t>
  </si>
  <si>
    <t>845590</t>
  </si>
  <si>
    <t>843697</t>
  </si>
  <si>
    <t>843698</t>
  </si>
  <si>
    <t>881471</t>
  </si>
  <si>
    <t>Выполнение СМР, ПНР по титулу: Реконструкция ВЛ 35 кВ "Щербинка - Рязаново" с отп., в т.ч. ПИР, г. Москва</t>
  </si>
  <si>
    <t>881660</t>
  </si>
  <si>
    <t>Выполнение СМР, ПНР, оборудование и материалы (за исключением оборудования, предоставляемого Заказчиком)</t>
  </si>
  <si>
    <t>881662</t>
  </si>
  <si>
    <t xml:space="preserve">Выполнение СМР, ПНР </t>
  </si>
  <si>
    <t>881681</t>
  </si>
  <si>
    <t>Выполнение СМР, ПНР, оборудование  (за исключением оборудования предоставляемого Заказчиком), материалы</t>
  </si>
  <si>
    <t>881683</t>
  </si>
  <si>
    <t>881473</t>
  </si>
  <si>
    <t>881475</t>
  </si>
  <si>
    <t>881476</t>
  </si>
  <si>
    <t>881477</t>
  </si>
  <si>
    <t>Выполнение СМР</t>
  </si>
  <si>
    <t>881478</t>
  </si>
  <si>
    <t>881479</t>
  </si>
  <si>
    <t>881480</t>
  </si>
  <si>
    <t>881481</t>
  </si>
  <si>
    <t>881482</t>
  </si>
  <si>
    <t>881483</t>
  </si>
  <si>
    <t>881484</t>
  </si>
  <si>
    <t>881485</t>
  </si>
  <si>
    <t>881486</t>
  </si>
  <si>
    <t>881487</t>
  </si>
  <si>
    <t>881488</t>
  </si>
  <si>
    <t>881489</t>
  </si>
  <si>
    <t>881490</t>
  </si>
  <si>
    <t>881491</t>
  </si>
  <si>
    <t>881492</t>
  </si>
  <si>
    <t>881493</t>
  </si>
  <si>
    <t>881494</t>
  </si>
  <si>
    <t>881495</t>
  </si>
  <si>
    <t>881496</t>
  </si>
  <si>
    <t>881497</t>
  </si>
  <si>
    <t>881498</t>
  </si>
  <si>
    <t>881499</t>
  </si>
  <si>
    <t>881500</t>
  </si>
  <si>
    <t>881501</t>
  </si>
  <si>
    <t>881502</t>
  </si>
  <si>
    <t>881503</t>
  </si>
  <si>
    <t>881504</t>
  </si>
  <si>
    <t>881505</t>
  </si>
  <si>
    <t>881506</t>
  </si>
  <si>
    <t>881507</t>
  </si>
  <si>
    <t>881508</t>
  </si>
  <si>
    <t>881509</t>
  </si>
  <si>
    <t>881510</t>
  </si>
  <si>
    <t>881511</t>
  </si>
  <si>
    <t>881512</t>
  </si>
  <si>
    <t>881513</t>
  </si>
  <si>
    <t>881514</t>
  </si>
  <si>
    <t>881515</t>
  </si>
  <si>
    <t>881516</t>
  </si>
  <si>
    <t>881517</t>
  </si>
  <si>
    <t>881518</t>
  </si>
  <si>
    <t>881519</t>
  </si>
  <si>
    <t>881520</t>
  </si>
  <si>
    <t>881521</t>
  </si>
  <si>
    <t>881522</t>
  </si>
  <si>
    <t>881523</t>
  </si>
  <si>
    <t>881524</t>
  </si>
  <si>
    <t>881525</t>
  </si>
  <si>
    <t>881526</t>
  </si>
  <si>
    <t>881527</t>
  </si>
  <si>
    <t>881528</t>
  </si>
  <si>
    <t>881529</t>
  </si>
  <si>
    <t>881530</t>
  </si>
  <si>
    <t>881531</t>
  </si>
  <si>
    <t>881532</t>
  </si>
  <si>
    <t>881533</t>
  </si>
  <si>
    <t>881534</t>
  </si>
  <si>
    <t>881535</t>
  </si>
  <si>
    <t>881536</t>
  </si>
  <si>
    <t>881537</t>
  </si>
  <si>
    <t>881538</t>
  </si>
  <si>
    <t>881539</t>
  </si>
  <si>
    <t>881540</t>
  </si>
  <si>
    <t>881541</t>
  </si>
  <si>
    <t>881542</t>
  </si>
  <si>
    <t>881543</t>
  </si>
  <si>
    <t>881544</t>
  </si>
  <si>
    <t>881545</t>
  </si>
  <si>
    <t>881546</t>
  </si>
  <si>
    <t>881547</t>
  </si>
  <si>
    <t>881548</t>
  </si>
  <si>
    <t>881549</t>
  </si>
  <si>
    <t>881550</t>
  </si>
  <si>
    <t>881551</t>
  </si>
  <si>
    <t>881552</t>
  </si>
  <si>
    <t>881553</t>
  </si>
  <si>
    <t>881554</t>
  </si>
  <si>
    <t>881555</t>
  </si>
  <si>
    <t>881556</t>
  </si>
  <si>
    <t>881557</t>
  </si>
  <si>
    <t>881558</t>
  </si>
  <si>
    <t>881559</t>
  </si>
  <si>
    <t>881560</t>
  </si>
  <si>
    <t>881561</t>
  </si>
  <si>
    <t>881562</t>
  </si>
  <si>
    <t>881563</t>
  </si>
  <si>
    <t>881564</t>
  </si>
  <si>
    <t>881565</t>
  </si>
  <si>
    <t>881566</t>
  </si>
  <si>
    <t>881567</t>
  </si>
  <si>
    <t>881568</t>
  </si>
  <si>
    <t>881569</t>
  </si>
  <si>
    <t>881570</t>
  </si>
  <si>
    <t>881571</t>
  </si>
  <si>
    <t>881572</t>
  </si>
  <si>
    <t>881573</t>
  </si>
  <si>
    <t>881574</t>
  </si>
  <si>
    <t>881575</t>
  </si>
  <si>
    <t>881576</t>
  </si>
  <si>
    <t>881577</t>
  </si>
  <si>
    <t>881578</t>
  </si>
  <si>
    <t>881579</t>
  </si>
  <si>
    <t>881580</t>
  </si>
  <si>
    <t>881581</t>
  </si>
  <si>
    <t>881582</t>
  </si>
  <si>
    <t>881583</t>
  </si>
  <si>
    <t>881584</t>
  </si>
  <si>
    <t>881585</t>
  </si>
  <si>
    <t>881586</t>
  </si>
  <si>
    <t>881587</t>
  </si>
  <si>
    <t>881588</t>
  </si>
  <si>
    <t>881589</t>
  </si>
  <si>
    <t>881590</t>
  </si>
  <si>
    <t>881591</t>
  </si>
  <si>
    <t>881592</t>
  </si>
  <si>
    <t>881593</t>
  </si>
  <si>
    <t>881594</t>
  </si>
  <si>
    <t>881595</t>
  </si>
  <si>
    <t>881596</t>
  </si>
  <si>
    <t>881597</t>
  </si>
  <si>
    <t>881598</t>
  </si>
  <si>
    <t>881599</t>
  </si>
  <si>
    <t>881600</t>
  </si>
  <si>
    <t>881601</t>
  </si>
  <si>
    <t>881602</t>
  </si>
  <si>
    <t>881603</t>
  </si>
  <si>
    <t>881604</t>
  </si>
  <si>
    <t>881605</t>
  </si>
  <si>
    <t>881606</t>
  </si>
  <si>
    <t>881607</t>
  </si>
  <si>
    <t>881608</t>
  </si>
  <si>
    <t>881609</t>
  </si>
  <si>
    <t>881610</t>
  </si>
  <si>
    <t>881611</t>
  </si>
  <si>
    <t>881612</t>
  </si>
  <si>
    <t>881613</t>
  </si>
  <si>
    <t>881614</t>
  </si>
  <si>
    <t>881615</t>
  </si>
  <si>
    <t>881616</t>
  </si>
  <si>
    <t>881617</t>
  </si>
  <si>
    <t>881618</t>
  </si>
  <si>
    <t>881619</t>
  </si>
  <si>
    <t>881620</t>
  </si>
  <si>
    <t>881621</t>
  </si>
  <si>
    <t>881622</t>
  </si>
  <si>
    <t>881623</t>
  </si>
  <si>
    <t>881624</t>
  </si>
  <si>
    <t>881625</t>
  </si>
  <si>
    <t>881626</t>
  </si>
  <si>
    <t>881627</t>
  </si>
  <si>
    <t>881628</t>
  </si>
  <si>
    <t>881629</t>
  </si>
  <si>
    <t>881630</t>
  </si>
  <si>
    <t>881631</t>
  </si>
  <si>
    <t>880162</t>
  </si>
  <si>
    <t>Выполнение ПИР, СМР, ПНР, предоставление/поставка оборудования и материалов</t>
  </si>
  <si>
    <t>8210948</t>
  </si>
  <si>
    <t>8211032</t>
  </si>
  <si>
    <t>820498</t>
  </si>
  <si>
    <t>821102</t>
  </si>
  <si>
    <t>821103</t>
  </si>
  <si>
    <t>821105</t>
  </si>
  <si>
    <t>821106</t>
  </si>
  <si>
    <t>8211033</t>
  </si>
  <si>
    <t>8210963</t>
  </si>
  <si>
    <t>8210964</t>
  </si>
  <si>
    <t>8210970</t>
  </si>
  <si>
    <t>8210972</t>
  </si>
  <si>
    <t>8210976</t>
  </si>
  <si>
    <t>8210978</t>
  </si>
  <si>
    <t>8210979</t>
  </si>
  <si>
    <t>8210980</t>
  </si>
  <si>
    <t>8210981</t>
  </si>
  <si>
    <t>8210982</t>
  </si>
  <si>
    <t>8210983</t>
  </si>
  <si>
    <t>Выполнение СМР, ПНР, оборудование (за исключением оборудования, предоставляемого Заказчиком), материалы</t>
  </si>
  <si>
    <t>Выполнение ПИР, Авторский надзор</t>
  </si>
  <si>
    <t xml:space="preserve">Выполнение СМР, ПНР,оборудование (за исключением оборудования предоставляемого Заказчиком) </t>
  </si>
  <si>
    <t>Приказ №1103 от 28.06.2013</t>
  </si>
  <si>
    <t xml:space="preserve">Выполнение СМР, ПНР, оборудование (за исключением оборудования Заказчика) </t>
  </si>
  <si>
    <t>089-000007</t>
  </si>
  <si>
    <t xml:space="preserve">СМР, ПНР, материалы (за исключением материалов предоставляемых Заказчиком) </t>
  </si>
  <si>
    <t>Выполнение СМР, ПНР, материалы (за исключением материалов предоставляемых Заказчиком) по титулу: Сооружение кабельных заходов на ПС 110 кВ "Медведевская"</t>
  </si>
  <si>
    <t xml:space="preserve">Выполнение СМР, ПНР, материалы (за исключением материалов предоставляемых Заказчиком) </t>
  </si>
  <si>
    <t>I-184438</t>
  </si>
  <si>
    <t>Сооружение кабельных заходов на ПС 110 кВ "Медведевская"</t>
  </si>
  <si>
    <t>Приказ №920 от 05.12.2016</t>
  </si>
  <si>
    <t>089-000031</t>
  </si>
  <si>
    <t>Выполнение СМР, ПНР, материалы  и оборудование (за исключением оборудования предоставляемого Заказчиком) по титулу: Реконструкция ПС 220/110/10 кВ "Баскаково"</t>
  </si>
  <si>
    <t xml:space="preserve">Выполнение СМР, ПНР, материалы  и оборудование (за исключением оборудования предоставляемого Заказчиком) </t>
  </si>
  <si>
    <t>Приказ №1766 от 31.12.2015</t>
  </si>
  <si>
    <t>038-0000676</t>
  </si>
  <si>
    <t>Выполнение СМР, ПНР, материалы по титулу: Реконструкция КВЛ 220 кВ "ТЭЦ-23 - Елоховская 1, 2"</t>
  </si>
  <si>
    <t>I-184436</t>
  </si>
  <si>
    <t>Реконструкция КВЛ 220 кВ "ТЭЦ-23 - Елоховская 1, 2"</t>
  </si>
</sst>
</file>

<file path=xl/styles.xml><?xml version="1.0" encoding="utf-8"?>
<styleSheet xmlns="http://schemas.openxmlformats.org/spreadsheetml/2006/main">
  <numFmts count="2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  <numFmt numFmtId="167" formatCode="[$-419]mmmm\ yyyy;@"/>
    <numFmt numFmtId="168" formatCode="[$-F400]h:mm:ss\ AM/PM"/>
    <numFmt numFmtId="169" formatCode="0.0"/>
    <numFmt numFmtId="170" formatCode="[$-F419]yyyy\,\ mmmm;@"/>
    <numFmt numFmtId="171" formatCode="_-* #,##0.00[$€-1]_-;\-* #,##0.00[$€-1]_-;_-* &quot;-&quot;??[$€-1]_-"/>
    <numFmt numFmtId="172" formatCode="#,##0.00000"/>
    <numFmt numFmtId="173" formatCode="_(&quot;р.&quot;* #,##0.00_);_(&quot;р.&quot;* \(#,##0.00\);_(&quot;р.&quot;* &quot;-&quot;??_);_(@_)"/>
    <numFmt numFmtId="174" formatCode="_-* #,##0_-;\-* #,##0_-;_-* &quot;-&quot;_-;_-@_-"/>
    <numFmt numFmtId="175" formatCode="_(* #,##0.00_);_(* \(#,##0.00\);_(* &quot;-&quot;??_);_(@_)"/>
    <numFmt numFmtId="176" formatCode="_-* #,##0.00_-;\-* #,##0.00_-;_-* &quot;-&quot;??_-;_-@_-"/>
    <numFmt numFmtId="177" formatCode="&quot;$&quot;#,##0_);[Red]\(&quot;$&quot;#,##0\)"/>
    <numFmt numFmtId="178" formatCode="_-&quot;Ј&quot;* #,##0.00_-;\-&quot;Ј&quot;* #,##0.00_-;_-&quot;Ј&quot;* &quot;-&quot;??_-;_-@_-"/>
    <numFmt numFmtId="179" formatCode="General_)"/>
    <numFmt numFmtId="180" formatCode="_-* #,##0\ _р_._-;\-* #,##0\ _р_._-;_-* &quot;-&quot;\ _р_._-;_-@_-"/>
    <numFmt numFmtId="181" formatCode="_-* #,##0.00\ _р_._-;\-* #,##0.00\ _р_._-;_-* &quot;-&quot;??\ _р_._-;_-@_-"/>
    <numFmt numFmtId="182" formatCode="_(* #,##0_);_(* \(#,##0\);_(* &quot;-&quot;_);_(@_)"/>
    <numFmt numFmtId="183" formatCode="_-* #,##0.00_р_._-;\-* #,##0.00_р_._-;_-* \-??_р_._-;_-@_-"/>
    <numFmt numFmtId="184" formatCode="[$-419]mmmm;@"/>
    <numFmt numFmtId="185" formatCode="0.0%"/>
    <numFmt numFmtId="186" formatCode="#,##0_ ;[Red]\-#,##0\ "/>
    <numFmt numFmtId="187" formatCode="#,##0.0"/>
    <numFmt numFmtId="188" formatCode="dd/mm/yy;@"/>
    <numFmt numFmtId="189" formatCode="0.00000"/>
    <numFmt numFmtId="190" formatCode="_-* #,##0.000_р_._-;\-* #,##0.000_р_._-;_-* &quot;-&quot;???_р_._-;_-@_-"/>
  </numFmts>
  <fonts count="1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8"/>
      <name val="Times New Roman"/>
      <family val="1"/>
      <charset val="204"/>
    </font>
    <font>
      <b/>
      <sz val="11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sz val="16"/>
      <name val="Arial Cyr"/>
      <charset val="204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</font>
    <font>
      <sz val="10"/>
      <name val="Arial"/>
      <family val="2"/>
    </font>
    <font>
      <sz val="1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C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8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0"/>
      <name val="Arial"/>
      <family val="2"/>
    </font>
    <font>
      <i/>
      <sz val="8"/>
      <name val="Arial"/>
      <family val="2"/>
    </font>
    <font>
      <i/>
      <sz val="8"/>
      <color theme="1"/>
      <name val="Calibri"/>
      <family val="2"/>
      <charset val="204"/>
      <scheme val="minor"/>
    </font>
    <font>
      <i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336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71" fontId="1" fillId="0" borderId="0"/>
    <xf numFmtId="168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3" fontId="33" fillId="0" borderId="0">
      <protection locked="0"/>
    </xf>
    <xf numFmtId="173" fontId="33" fillId="0" borderId="0">
      <protection locked="0"/>
    </xf>
    <xf numFmtId="173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8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8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4" fontId="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3" fillId="0" borderId="0" applyFont="0" applyFill="0" applyBorder="0" applyAlignment="0" applyProtection="0"/>
    <xf numFmtId="14" fontId="40" fillId="0" borderId="0" applyFont="0" applyBorder="0">
      <alignment vertical="top"/>
    </xf>
    <xf numFmtId="171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8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1" fillId="31" borderId="0" applyNumberFormat="0" applyBorder="0" applyAlignment="0" applyProtection="0"/>
    <xf numFmtId="179" fontId="2" fillId="0" borderId="27">
      <protection locked="0"/>
    </xf>
    <xf numFmtId="179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8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8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8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8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8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9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8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23" fillId="6" borderId="0" applyNumberFormat="0" applyBorder="0" applyAlignment="0" applyProtection="0"/>
    <xf numFmtId="170" fontId="2" fillId="0" borderId="0"/>
    <xf numFmtId="0" fontId="2" fillId="0" borderId="0"/>
    <xf numFmtId="172" fontId="2" fillId="0" borderId="0"/>
    <xf numFmtId="168" fontId="2" fillId="0" borderId="0"/>
    <xf numFmtId="0" fontId="13" fillId="0" borderId="0"/>
    <xf numFmtId="0" fontId="2" fillId="0" borderId="0"/>
    <xf numFmtId="168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72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8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8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8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22" fillId="5" borderId="0" applyNumberFormat="0" applyBorder="0" applyAlignment="0" applyProtection="0"/>
    <xf numFmtId="169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71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49" fontId="77" fillId="0" borderId="0">
      <alignment horizontal="center"/>
    </xf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175" fontId="15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75" fontId="15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75" fontId="15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5" fontId="1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8" fontId="12" fillId="2" borderId="0" applyNumberFormat="0" applyBorder="0" applyAlignment="0" applyProtection="0"/>
    <xf numFmtId="173" fontId="33" fillId="0" borderId="0">
      <protection locked="0"/>
    </xf>
    <xf numFmtId="0" fontId="17" fillId="0" borderId="1" applyBorder="0">
      <alignment horizontal="center" vertical="center" wrapText="1"/>
    </xf>
    <xf numFmtId="171" fontId="32" fillId="0" borderId="0"/>
    <xf numFmtId="171" fontId="32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32" fillId="0" borderId="0"/>
    <xf numFmtId="171" fontId="32" fillId="0" borderId="0"/>
    <xf numFmtId="171" fontId="4" fillId="0" borderId="0"/>
    <xf numFmtId="171" fontId="4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4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4" fillId="0" borderId="0"/>
    <xf numFmtId="171" fontId="4" fillId="0" borderId="0"/>
    <xf numFmtId="171" fontId="4" fillId="0" borderId="0"/>
    <xf numFmtId="171" fontId="2" fillId="0" borderId="0"/>
    <xf numFmtId="171" fontId="2" fillId="0" borderId="0"/>
    <xf numFmtId="171" fontId="34" fillId="0" borderId="0">
      <protection locked="0"/>
    </xf>
    <xf numFmtId="171" fontId="34" fillId="0" borderId="0">
      <protection locked="0"/>
    </xf>
    <xf numFmtId="171" fontId="33" fillId="0" borderId="13">
      <protection locked="0"/>
    </xf>
    <xf numFmtId="171" fontId="35" fillId="35" borderId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3" fillId="36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3" fillId="36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3" fillId="36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3" fillId="37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3" fillId="37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3" fillId="37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3" fillId="38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3" fillId="38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3" fillId="38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3" fillId="39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3" fillId="39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3" fillId="39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3" fillId="40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3" fillId="40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3" fillId="41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3" fillId="41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3" fillId="42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3" fillId="42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3" fillId="43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3" fillId="43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3" fillId="44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3" fillId="44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3" fillId="44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3" fillId="39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3" fillId="39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3" fillId="42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3" fillId="42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3" fillId="45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3" fillId="45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35" fillId="0" borderId="2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51" fillId="0" borderId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4" fillId="57" borderId="23" applyNumberFormat="0" applyProtection="0">
      <alignment horizontal="left" vertical="top" indent="1"/>
    </xf>
    <xf numFmtId="171" fontId="3" fillId="62" borderId="23" applyNumberFormat="0" applyProtection="0">
      <alignment horizontal="left" vertical="center" indent="1"/>
    </xf>
    <xf numFmtId="171" fontId="3" fillId="62" borderId="23" applyNumberFormat="0" applyProtection="0">
      <alignment horizontal="left" vertical="top" indent="1"/>
    </xf>
    <xf numFmtId="171" fontId="3" fillId="58" borderId="23" applyNumberFormat="0" applyProtection="0">
      <alignment horizontal="left" vertical="center" indent="1"/>
    </xf>
    <xf numFmtId="171" fontId="3" fillId="58" borderId="23" applyNumberFormat="0" applyProtection="0">
      <alignment horizontal="left" vertical="top" indent="1"/>
    </xf>
    <xf numFmtId="171" fontId="3" fillId="64" borderId="23" applyNumberFormat="0" applyProtection="0">
      <alignment horizontal="left" vertical="center" indent="1"/>
    </xf>
    <xf numFmtId="171" fontId="3" fillId="64" borderId="23" applyNumberFormat="0" applyProtection="0">
      <alignment horizontal="left" vertical="top" indent="1"/>
    </xf>
    <xf numFmtId="171" fontId="3" fillId="65" borderId="23" applyNumberFormat="0" applyProtection="0">
      <alignment horizontal="left" vertical="center" indent="1"/>
    </xf>
    <xf numFmtId="171" fontId="3" fillId="65" borderId="23" applyNumberFormat="0" applyProtection="0">
      <alignment horizontal="left" vertical="top" indent="1"/>
    </xf>
    <xf numFmtId="171" fontId="13" fillId="0" borderId="0"/>
    <xf numFmtId="171" fontId="56" fillId="66" borderId="23" applyNumberFormat="0" applyProtection="0">
      <alignment horizontal="left" vertical="top" indent="1"/>
    </xf>
    <xf numFmtId="171" fontId="56" fillId="58" borderId="23" applyNumberFormat="0" applyProtection="0">
      <alignment horizontal="left" vertical="top" indent="1"/>
    </xf>
    <xf numFmtId="171" fontId="62" fillId="68" borderId="0"/>
    <xf numFmtId="171" fontId="62" fillId="4" borderId="25">
      <protection locked="0"/>
    </xf>
    <xf numFmtId="171" fontId="62" fillId="68" borderId="0"/>
    <xf numFmtId="171" fontId="64" fillId="69" borderId="0"/>
    <xf numFmtId="171" fontId="64" fillId="70" borderId="0"/>
    <xf numFmtId="171" fontId="64" fillId="71" borderId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68" fillId="0" borderId="0" applyNumberFormat="0" applyFill="0" applyBorder="0" applyAlignment="0" applyProtection="0">
      <alignment vertical="top"/>
      <protection locked="0"/>
    </xf>
    <xf numFmtId="171" fontId="69" fillId="0" borderId="0" applyNumberFormat="0" applyFill="0" applyBorder="0" applyAlignment="0" applyProtection="0">
      <alignment vertical="top"/>
      <protection locked="0"/>
    </xf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70" fillId="0" borderId="0" applyBorder="0">
      <alignment horizontal="center" vertical="center" wrapText="1"/>
    </xf>
    <xf numFmtId="171" fontId="71" fillId="0" borderId="28" applyBorder="0">
      <alignment horizontal="center" vertical="center" wrapText="1"/>
    </xf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75" fillId="0" borderId="0">
      <alignment horizontal="center" vertical="top" wrapText="1"/>
    </xf>
    <xf numFmtId="171" fontId="76" fillId="0" borderId="0">
      <alignment horizontal="center" vertical="center" wrapText="1"/>
    </xf>
    <xf numFmtId="171" fontId="77" fillId="73" borderId="0" applyFill="0">
      <alignment wrapText="1"/>
    </xf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1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" fillId="0" borderId="0"/>
    <xf numFmtId="171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78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6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" fillId="0" borderId="0"/>
    <xf numFmtId="171" fontId="6" fillId="0" borderId="0"/>
    <xf numFmtId="171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3" fillId="0" borderId="0"/>
    <xf numFmtId="171" fontId="1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2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2" fillId="0" borderId="0"/>
    <xf numFmtId="171" fontId="2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6" fillId="0" borderId="0"/>
    <xf numFmtId="171" fontId="6" fillId="0" borderId="0"/>
    <xf numFmtId="171" fontId="6" fillId="0" borderId="0"/>
    <xf numFmtId="171" fontId="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3" fillId="0" borderId="0"/>
    <xf numFmtId="171" fontId="1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56" borderId="2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56" borderId="2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56" borderId="2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4" fillId="0" borderId="0"/>
    <xf numFmtId="171" fontId="4" fillId="0" borderId="0"/>
    <xf numFmtId="171" fontId="4" fillId="0" borderId="0"/>
    <xf numFmtId="171" fontId="32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17" fillId="0" borderId="1" applyBorder="0">
      <alignment horizontal="center" vertical="center" wrapText="1"/>
    </xf>
    <xf numFmtId="175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87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2" fillId="0" borderId="0"/>
    <xf numFmtId="167" fontId="1" fillId="0" borderId="0"/>
    <xf numFmtId="167" fontId="14" fillId="0" borderId="0"/>
    <xf numFmtId="0" fontId="3" fillId="0" borderId="0"/>
    <xf numFmtId="167" fontId="3" fillId="0" borderId="0"/>
    <xf numFmtId="167" fontId="3" fillId="0" borderId="0"/>
    <xf numFmtId="0" fontId="3" fillId="0" borderId="0"/>
    <xf numFmtId="0" fontId="1" fillId="0" borderId="0"/>
    <xf numFmtId="0" fontId="1" fillId="0" borderId="0"/>
    <xf numFmtId="167" fontId="3" fillId="0" borderId="0"/>
    <xf numFmtId="167" fontId="1" fillId="0" borderId="0"/>
    <xf numFmtId="167" fontId="2" fillId="0" borderId="0"/>
    <xf numFmtId="0" fontId="4" fillId="0" borderId="0"/>
    <xf numFmtId="167" fontId="4" fillId="0" borderId="0"/>
    <xf numFmtId="175" fontId="3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356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86" fillId="0" borderId="0" xfId="0" applyFont="1" applyAlignment="1">
      <alignment horizontal="left"/>
    </xf>
    <xf numFmtId="49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79" borderId="0" xfId="0" applyFill="1"/>
    <xf numFmtId="0" fontId="85" fillId="78" borderId="1" xfId="29106" applyFont="1" applyFill="1" applyBorder="1" applyAlignment="1" applyProtection="1">
      <alignment horizontal="center" vertical="center" wrapText="1"/>
      <protection locked="0"/>
    </xf>
    <xf numFmtId="14" fontId="90" fillId="77" borderId="1" xfId="0" applyNumberFormat="1" applyFont="1" applyFill="1" applyBorder="1" applyAlignment="1">
      <alignment horizontal="center" vertical="top"/>
    </xf>
    <xf numFmtId="0" fontId="90" fillId="77" borderId="1" xfId="0" applyFont="1" applyFill="1" applyBorder="1" applyAlignment="1">
      <alignment horizontal="center" vertical="top"/>
    </xf>
    <xf numFmtId="0" fontId="90" fillId="77" borderId="1" xfId="0" applyFont="1" applyFill="1" applyBorder="1" applyAlignment="1">
      <alignment vertical="top" wrapText="1"/>
    </xf>
    <xf numFmtId="0" fontId="92" fillId="77" borderId="0" xfId="0" applyFont="1" applyFill="1"/>
    <xf numFmtId="0" fontId="94" fillId="77" borderId="0" xfId="14187" applyFont="1" applyFill="1"/>
    <xf numFmtId="0" fontId="2" fillId="77" borderId="0" xfId="14187" applyFont="1" applyFill="1"/>
    <xf numFmtId="1" fontId="95" fillId="81" borderId="1" xfId="25" applyNumberFormat="1" applyFont="1" applyFill="1" applyBorder="1" applyAlignment="1" applyProtection="1">
      <alignment horizontal="center" vertical="center" wrapText="1"/>
    </xf>
    <xf numFmtId="0" fontId="96" fillId="75" borderId="1" xfId="60313" applyFont="1" applyFill="1" applyBorder="1" applyAlignment="1">
      <alignment horizontal="center" vertical="top" wrapText="1"/>
    </xf>
    <xf numFmtId="0" fontId="96" fillId="75" borderId="1" xfId="60313" applyFont="1" applyFill="1" applyBorder="1" applyAlignment="1">
      <alignment horizontal="left" vertical="center" wrapText="1"/>
    </xf>
    <xf numFmtId="3" fontId="97" fillId="75" borderId="1" xfId="60313" applyNumberFormat="1" applyFont="1" applyFill="1" applyBorder="1" applyAlignment="1">
      <alignment horizontal="right" vertical="center" wrapText="1"/>
    </xf>
    <xf numFmtId="185" fontId="97" fillId="75" borderId="1" xfId="25" applyNumberFormat="1" applyFont="1" applyFill="1" applyBorder="1" applyAlignment="1" applyProtection="1">
      <alignment horizontal="right" vertical="center" wrapText="1"/>
    </xf>
    <xf numFmtId="3" fontId="98" fillId="77" borderId="0" xfId="14187" applyNumberFormat="1" applyFont="1" applyFill="1"/>
    <xf numFmtId="1" fontId="2" fillId="77" borderId="0" xfId="14187" applyNumberFormat="1" applyFont="1" applyFill="1"/>
    <xf numFmtId="0" fontId="98" fillId="77" borderId="0" xfId="14187" applyFont="1" applyFill="1"/>
    <xf numFmtId="1" fontId="99" fillId="77" borderId="1" xfId="25" applyNumberFormat="1" applyFont="1" applyFill="1" applyBorder="1" applyAlignment="1" applyProtection="1">
      <alignment horizontal="center" vertical="center" wrapText="1"/>
    </xf>
    <xf numFmtId="1" fontId="99" fillId="77" borderId="1" xfId="25" applyNumberFormat="1" applyFont="1" applyFill="1" applyBorder="1" applyAlignment="1" applyProtection="1">
      <alignment horizontal="left" vertical="center" wrapText="1"/>
    </xf>
    <xf numFmtId="3" fontId="99" fillId="77" borderId="1" xfId="25" applyNumberFormat="1" applyFont="1" applyFill="1" applyBorder="1" applyAlignment="1" applyProtection="1">
      <alignment horizontal="right" vertical="center" wrapText="1"/>
    </xf>
    <xf numFmtId="185" fontId="99" fillId="77" borderId="1" xfId="25" applyNumberFormat="1" applyFont="1" applyFill="1" applyBorder="1" applyAlignment="1" applyProtection="1">
      <alignment horizontal="right" vertical="center" wrapText="1"/>
    </xf>
    <xf numFmtId="0" fontId="99" fillId="77" borderId="1" xfId="60313" applyFont="1" applyFill="1" applyBorder="1" applyAlignment="1">
      <alignment horizontal="center" vertical="top"/>
    </xf>
    <xf numFmtId="0" fontId="99" fillId="77" borderId="1" xfId="60313" applyNumberFormat="1" applyFont="1" applyFill="1" applyBorder="1" applyAlignment="1">
      <alignment horizontal="left" vertical="center" wrapText="1"/>
    </xf>
    <xf numFmtId="0" fontId="2" fillId="77" borderId="0" xfId="14187" applyFont="1" applyFill="1" applyBorder="1"/>
    <xf numFmtId="3" fontId="2" fillId="77" borderId="0" xfId="14187" applyNumberFormat="1" applyFont="1" applyFill="1" applyBorder="1" applyAlignment="1">
      <alignment horizontal="center" vertical="center" wrapText="1"/>
    </xf>
    <xf numFmtId="0" fontId="2" fillId="77" borderId="0" xfId="14187" applyFont="1" applyFill="1" applyBorder="1" applyAlignment="1">
      <alignment horizontal="center" vertical="center" wrapText="1"/>
    </xf>
    <xf numFmtId="189" fontId="2" fillId="77" borderId="0" xfId="14187" applyNumberFormat="1" applyFont="1" applyFill="1"/>
    <xf numFmtId="0" fontId="95" fillId="77" borderId="0" xfId="60313" applyFont="1" applyFill="1" applyBorder="1" applyAlignment="1">
      <alignment horizontal="center" vertical="top" wrapText="1"/>
    </xf>
    <xf numFmtId="0" fontId="95" fillId="77" borderId="0" xfId="60313" applyFont="1" applyFill="1" applyBorder="1" applyAlignment="1">
      <alignment horizontal="center" vertical="center" wrapText="1"/>
    </xf>
    <xf numFmtId="3" fontId="2" fillId="77" borderId="3" xfId="14187" applyNumberFormat="1" applyFont="1" applyFill="1" applyBorder="1"/>
    <xf numFmtId="3" fontId="2" fillId="77" borderId="36" xfId="14187" applyNumberFormat="1" applyFont="1" applyFill="1" applyBorder="1"/>
    <xf numFmtId="0" fontId="0" fillId="0" borderId="0" xfId="0" applyAlignment="1">
      <alignment wrapText="1"/>
    </xf>
    <xf numFmtId="0" fontId="86" fillId="0" borderId="0" xfId="0" applyFont="1" applyFill="1" applyAlignment="1">
      <alignment horizontal="left"/>
    </xf>
    <xf numFmtId="0" fontId="86" fillId="0" borderId="0" xfId="0" applyFont="1" applyFill="1" applyAlignment="1">
      <alignment horizontal="center"/>
    </xf>
    <xf numFmtId="3" fontId="86" fillId="0" borderId="0" xfId="0" applyNumberFormat="1" applyFont="1" applyFill="1" applyAlignment="1">
      <alignment horizontal="left"/>
    </xf>
    <xf numFmtId="0" fontId="101" fillId="0" borderId="0" xfId="0" applyFont="1" applyFill="1" applyAlignment="1">
      <alignment horizontal="left"/>
    </xf>
    <xf numFmtId="0" fontId="102" fillId="0" borderId="0" xfId="0" applyFont="1" applyFill="1"/>
    <xf numFmtId="0" fontId="86" fillId="0" borderId="0" xfId="0" applyFont="1" applyFill="1" applyAlignment="1">
      <alignment horizontal="left" wrapText="1"/>
    </xf>
    <xf numFmtId="0" fontId="90" fillId="0" borderId="0" xfId="0" applyFont="1" applyFill="1"/>
    <xf numFmtId="3" fontId="88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8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1" xfId="29106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190" fontId="15" fillId="0" borderId="1" xfId="17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1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104" fillId="0" borderId="1" xfId="17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05" fillId="0" borderId="1" xfId="0" applyFont="1" applyFill="1" applyBorder="1" applyAlignment="1">
      <alignment horizontal="center" vertical="center" wrapText="1"/>
    </xf>
    <xf numFmtId="0" fontId="105" fillId="0" borderId="1" xfId="0" applyFont="1" applyFill="1" applyBorder="1" applyAlignment="1">
      <alignment horizontal="center" vertical="center"/>
    </xf>
    <xf numFmtId="4" fontId="15" fillId="0" borderId="1" xfId="28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104" fillId="0" borderId="1" xfId="17" applyNumberFormat="1" applyFont="1" applyFill="1" applyBorder="1" applyAlignment="1">
      <alignment horizontal="center" vertical="center" wrapText="1"/>
    </xf>
    <xf numFmtId="190" fontId="104" fillId="0" borderId="1" xfId="17" applyNumberFormat="1" applyFont="1" applyFill="1" applyBorder="1" applyAlignment="1">
      <alignment horizontal="center" vertical="center" wrapText="1"/>
    </xf>
    <xf numFmtId="1" fontId="15" fillId="0" borderId="1" xfId="59049" applyNumberFormat="1" applyFont="1" applyFill="1" applyBorder="1" applyAlignment="1" applyProtection="1">
      <alignment horizontal="left" vertical="center" wrapText="1"/>
      <protection locked="0"/>
    </xf>
    <xf numFmtId="0" fontId="104" fillId="0" borderId="1" xfId="17" applyFont="1" applyFill="1" applyBorder="1" applyAlignment="1">
      <alignment horizontal="left" vertical="center" wrapText="1"/>
    </xf>
    <xf numFmtId="167" fontId="104" fillId="0" borderId="1" xfId="17" applyNumberFormat="1" applyFont="1" applyFill="1" applyBorder="1" applyAlignment="1">
      <alignment horizontal="center" vertical="center" wrapText="1"/>
    </xf>
    <xf numFmtId="3" fontId="15" fillId="0" borderId="1" xfId="60312" applyNumberFormat="1" applyFont="1" applyFill="1" applyBorder="1" applyAlignment="1">
      <alignment horizontal="center" vertical="center" wrapText="1"/>
    </xf>
    <xf numFmtId="3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105" fillId="0" borderId="0" xfId="0" applyFont="1" applyFill="1" applyAlignment="1">
      <alignment horizontal="center" vertical="center"/>
    </xf>
    <xf numFmtId="1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17" applyNumberFormat="1" applyFont="1" applyFill="1" applyBorder="1" applyAlignment="1">
      <alignment horizontal="center" vertical="center" wrapText="1"/>
    </xf>
    <xf numFmtId="14" fontId="15" fillId="0" borderId="1" xfId="17" applyNumberFormat="1" applyFont="1" applyFill="1" applyBorder="1" applyAlignment="1">
      <alignment horizontal="center" vertical="center" wrapText="1"/>
    </xf>
    <xf numFmtId="167" fontId="15" fillId="0" borderId="1" xfId="17" applyNumberFormat="1" applyFont="1" applyFill="1" applyBorder="1" applyAlignment="1">
      <alignment horizontal="center" vertical="center" wrapText="1"/>
    </xf>
    <xf numFmtId="3" fontId="103" fillId="0" borderId="1" xfId="59049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59116" applyNumberFormat="1" applyFont="1" applyFill="1" applyBorder="1" applyAlignment="1" applyProtection="1">
      <alignment horizontal="left" vertical="center" wrapText="1"/>
      <protection locked="0"/>
    </xf>
    <xf numFmtId="4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59116" applyNumberFormat="1" applyFont="1" applyFill="1" applyBorder="1" applyAlignment="1" applyProtection="1">
      <alignment horizontal="center" vertical="center" wrapText="1"/>
      <protection locked="0"/>
    </xf>
    <xf numFmtId="0" fontId="105" fillId="0" borderId="0" xfId="0" applyFont="1" applyFill="1"/>
    <xf numFmtId="3" fontId="15" fillId="0" borderId="1" xfId="59049" applyNumberFormat="1" applyFont="1" applyFill="1" applyBorder="1" applyAlignment="1" applyProtection="1">
      <alignment horizontal="left" vertical="center" wrapText="1"/>
      <protection locked="0"/>
    </xf>
    <xf numFmtId="167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/>
    <xf numFmtId="1" fontId="106" fillId="0" borderId="1" xfId="59049" applyNumberFormat="1" applyFont="1" applyFill="1" applyBorder="1" applyAlignment="1" applyProtection="1">
      <alignment horizontal="center" vertical="center" wrapText="1"/>
      <protection locked="0"/>
    </xf>
    <xf numFmtId="2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106" fillId="0" borderId="0" xfId="0" applyFont="1" applyFill="1"/>
    <xf numFmtId="2" fontId="106" fillId="0" borderId="1" xfId="59049" applyNumberFormat="1" applyFont="1" applyFill="1" applyBorder="1" applyAlignment="1" applyProtection="1">
      <alignment horizontal="center" vertical="center" wrapText="1"/>
      <protection locked="0"/>
    </xf>
    <xf numFmtId="4" fontId="15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3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 wrapText="1"/>
    </xf>
    <xf numFmtId="0" fontId="105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31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left" vertical="center" wrapText="1"/>
    </xf>
    <xf numFmtId="1" fontId="15" fillId="0" borderId="31" xfId="59049" applyNumberFormat="1" applyFont="1" applyFill="1" applyBorder="1" applyAlignment="1" applyProtection="1">
      <alignment horizontal="center" vertical="center" wrapText="1"/>
      <protection locked="0"/>
    </xf>
    <xf numFmtId="4" fontId="15" fillId="0" borderId="31" xfId="0" applyNumberFormat="1" applyFont="1" applyFill="1" applyBorder="1" applyAlignment="1">
      <alignment horizontal="center" vertical="center"/>
    </xf>
    <xf numFmtId="14" fontId="15" fillId="0" borderId="31" xfId="0" applyNumberFormat="1" applyFont="1" applyFill="1" applyBorder="1" applyAlignment="1">
      <alignment vertical="center" wrapText="1"/>
    </xf>
    <xf numFmtId="14" fontId="15" fillId="0" borderId="31" xfId="0" applyNumberFormat="1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/>
    </xf>
    <xf numFmtId="0" fontId="15" fillId="0" borderId="31" xfId="0" applyNumberFormat="1" applyFont="1" applyFill="1" applyBorder="1" applyAlignment="1">
      <alignment horizontal="center" vertical="center"/>
    </xf>
    <xf numFmtId="14" fontId="15" fillId="0" borderId="31" xfId="0" applyNumberFormat="1" applyFont="1" applyFill="1" applyBorder="1" applyAlignment="1">
      <alignment horizontal="center" vertical="center"/>
    </xf>
    <xf numFmtId="0" fontId="15" fillId="0" borderId="31" xfId="0" applyNumberFormat="1" applyFont="1" applyFill="1" applyBorder="1" applyAlignment="1">
      <alignment horizontal="center" vertical="center" wrapText="1"/>
    </xf>
    <xf numFmtId="3" fontId="15" fillId="0" borderId="31" xfId="0" applyNumberFormat="1" applyFont="1" applyFill="1" applyBorder="1" applyAlignment="1">
      <alignment horizontal="center" vertical="center" wrapText="1"/>
    </xf>
    <xf numFmtId="3" fontId="15" fillId="0" borderId="1" xfId="60312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0" fontId="107" fillId="83" borderId="1" xfId="0" applyFont="1" applyFill="1" applyBorder="1" applyAlignment="1">
      <alignment vertical="center"/>
    </xf>
    <xf numFmtId="0" fontId="107" fillId="83" borderId="1" xfId="0" applyFont="1" applyFill="1" applyBorder="1" applyAlignment="1">
      <alignment vertical="center" wrapText="1"/>
    </xf>
    <xf numFmtId="0" fontId="107" fillId="83" borderId="1" xfId="0" applyFont="1" applyFill="1" applyBorder="1" applyAlignment="1">
      <alignment horizontal="center" vertical="center"/>
    </xf>
    <xf numFmtId="3" fontId="107" fillId="83" borderId="1" xfId="0" applyNumberFormat="1" applyFont="1" applyFill="1" applyBorder="1" applyAlignment="1">
      <alignment horizontal="center" vertical="center"/>
    </xf>
    <xf numFmtId="0" fontId="108" fillId="83" borderId="1" xfId="0" applyFont="1" applyFill="1" applyBorder="1" applyAlignment="1">
      <alignment vertical="center"/>
    </xf>
    <xf numFmtId="0" fontId="107" fillId="0" borderId="1" xfId="0" applyFont="1" applyFill="1" applyBorder="1" applyAlignment="1">
      <alignment vertical="center" wrapText="1"/>
    </xf>
    <xf numFmtId="3" fontId="107" fillId="83" borderId="1" xfId="0" applyNumberFormat="1" applyFont="1" applyFill="1" applyBorder="1" applyAlignment="1">
      <alignment vertical="center"/>
    </xf>
    <xf numFmtId="0" fontId="107" fillId="83" borderId="0" xfId="0" applyFont="1" applyFill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102" fillId="0" borderId="0" xfId="0" applyFont="1"/>
    <xf numFmtId="0" fontId="90" fillId="77" borderId="1" xfId="0" applyFont="1" applyFill="1" applyBorder="1"/>
    <xf numFmtId="0" fontId="90" fillId="77" borderId="1" xfId="60311" applyFont="1" applyFill="1" applyBorder="1" applyAlignment="1">
      <alignment vertical="top" wrapText="1"/>
    </xf>
    <xf numFmtId="0" fontId="90" fillId="77" borderId="0" xfId="0" applyFont="1" applyFill="1" applyAlignment="1">
      <alignment vertical="top"/>
    </xf>
    <xf numFmtId="0" fontId="90" fillId="77" borderId="0" xfId="0" applyFont="1" applyFill="1" applyAlignment="1">
      <alignment horizontal="center" vertical="top"/>
    </xf>
    <xf numFmtId="0" fontId="90" fillId="77" borderId="1" xfId="0" applyFont="1" applyFill="1" applyBorder="1" applyAlignment="1">
      <alignment horizontal="center" vertical="top" wrapText="1"/>
    </xf>
    <xf numFmtId="4" fontId="90" fillId="77" borderId="1" xfId="0" applyNumberFormat="1" applyFont="1" applyFill="1" applyBorder="1" applyAlignment="1">
      <alignment horizontal="center" vertical="top"/>
    </xf>
    <xf numFmtId="0" fontId="90" fillId="77" borderId="35" xfId="0" applyFont="1" applyFill="1" applyBorder="1" applyAlignment="1">
      <alignment horizontal="center" vertical="top"/>
    </xf>
    <xf numFmtId="0" fontId="91" fillId="77" borderId="1" xfId="0" applyFont="1" applyFill="1" applyBorder="1" applyAlignment="1">
      <alignment horizontal="center" vertical="top"/>
    </xf>
    <xf numFmtId="0" fontId="90" fillId="77" borderId="1" xfId="0" applyNumberFormat="1" applyFont="1" applyFill="1" applyBorder="1" applyAlignment="1">
      <alignment horizontal="center" vertical="top" wrapText="1"/>
    </xf>
    <xf numFmtId="0" fontId="90" fillId="77" borderId="1" xfId="0" applyFont="1" applyFill="1" applyBorder="1" applyAlignment="1">
      <alignment horizontal="left" vertical="top" wrapText="1"/>
    </xf>
    <xf numFmtId="1" fontId="90" fillId="77" borderId="1" xfId="0" applyNumberFormat="1" applyFont="1" applyFill="1" applyBorder="1" applyAlignment="1">
      <alignment horizontal="center" vertical="top"/>
    </xf>
    <xf numFmtId="0" fontId="0" fillId="77" borderId="0" xfId="0" applyFont="1" applyFill="1"/>
    <xf numFmtId="0" fontId="110" fillId="77" borderId="1" xfId="0" applyFont="1" applyFill="1" applyBorder="1" applyAlignment="1">
      <alignment vertical="top" wrapText="1"/>
    </xf>
    <xf numFmtId="0" fontId="110" fillId="77" borderId="1" xfId="0" applyFont="1" applyFill="1" applyBorder="1" applyAlignment="1">
      <alignment horizontal="left" vertical="top" wrapText="1"/>
    </xf>
    <xf numFmtId="188" fontId="90" fillId="77" borderId="1" xfId="0" applyNumberFormat="1" applyFont="1" applyFill="1" applyBorder="1" applyAlignment="1">
      <alignment horizontal="center" vertical="top"/>
    </xf>
    <xf numFmtId="0" fontId="90" fillId="77" borderId="1" xfId="0" applyFont="1" applyFill="1" applyBorder="1" applyAlignment="1" applyProtection="1">
      <alignment horizontal="center" vertical="top" wrapText="1"/>
      <protection locked="0"/>
    </xf>
    <xf numFmtId="14" fontId="90" fillId="77" borderId="1" xfId="0" applyNumberFormat="1" applyFont="1" applyFill="1" applyBorder="1" applyAlignment="1">
      <alignment horizontal="center" vertical="top" wrapText="1"/>
    </xf>
    <xf numFmtId="49" fontId="90" fillId="77" borderId="1" xfId="0" applyNumberFormat="1" applyFont="1" applyFill="1" applyBorder="1" applyAlignment="1">
      <alignment horizontal="center" vertical="top" wrapText="1"/>
    </xf>
    <xf numFmtId="1" fontId="90" fillId="77" borderId="1" xfId="59049" applyNumberFormat="1" applyFont="1" applyFill="1" applyBorder="1" applyAlignment="1" applyProtection="1">
      <alignment horizontal="center" vertical="center" wrapText="1"/>
      <protection locked="0"/>
    </xf>
    <xf numFmtId="0" fontId="90" fillId="77" borderId="1" xfId="0" applyNumberFormat="1" applyFont="1" applyFill="1" applyBorder="1" applyAlignment="1">
      <alignment horizontal="center" vertical="top"/>
    </xf>
    <xf numFmtId="3" fontId="90" fillId="77" borderId="1" xfId="0" applyNumberFormat="1" applyFont="1" applyFill="1" applyBorder="1" applyAlignment="1">
      <alignment horizontal="center" vertical="top" wrapText="1"/>
    </xf>
    <xf numFmtId="2" fontId="90" fillId="77" borderId="1" xfId="0" applyNumberFormat="1" applyFont="1" applyFill="1" applyBorder="1" applyAlignment="1">
      <alignment horizontal="center" vertical="top"/>
    </xf>
    <xf numFmtId="187" fontId="90" fillId="77" borderId="1" xfId="0" applyNumberFormat="1" applyFont="1" applyFill="1" applyBorder="1" applyAlignment="1">
      <alignment horizontal="center" vertical="top" wrapText="1"/>
    </xf>
    <xf numFmtId="1" fontId="90" fillId="77" borderId="1" xfId="59049" applyNumberFormat="1" applyFont="1" applyFill="1" applyBorder="1" applyAlignment="1" applyProtection="1">
      <alignment horizontal="center" vertical="top" wrapText="1"/>
      <protection locked="0"/>
    </xf>
    <xf numFmtId="1" fontId="90" fillId="77" borderId="1" xfId="59049" applyNumberFormat="1" applyFont="1" applyFill="1" applyBorder="1" applyAlignment="1" applyProtection="1">
      <alignment vertical="top" wrapText="1"/>
      <protection locked="0"/>
    </xf>
    <xf numFmtId="4" fontId="90" fillId="77" borderId="1" xfId="59049" applyNumberFormat="1" applyFont="1" applyFill="1" applyBorder="1" applyAlignment="1" applyProtection="1">
      <alignment horizontal="center" vertical="top" wrapText="1"/>
      <protection locked="0"/>
    </xf>
    <xf numFmtId="14" fontId="90" fillId="77" borderId="1" xfId="59049" applyNumberFormat="1" applyFont="1" applyFill="1" applyBorder="1" applyAlignment="1" applyProtection="1">
      <alignment horizontal="center" vertical="top" wrapText="1"/>
      <protection locked="0"/>
    </xf>
    <xf numFmtId="0" fontId="90" fillId="77" borderId="1" xfId="59049" applyNumberFormat="1" applyFont="1" applyFill="1" applyBorder="1" applyAlignment="1" applyProtection="1">
      <alignment horizontal="center" vertical="top"/>
    </xf>
    <xf numFmtId="169" fontId="90" fillId="77" borderId="1" xfId="0" applyNumberFormat="1" applyFont="1" applyFill="1" applyBorder="1" applyAlignment="1">
      <alignment horizontal="center" vertical="top" wrapText="1"/>
    </xf>
    <xf numFmtId="4" fontId="90" fillId="77" borderId="1" xfId="0" applyNumberFormat="1" applyFont="1" applyFill="1" applyBorder="1" applyAlignment="1">
      <alignment horizontal="center" vertical="top" wrapText="1"/>
    </xf>
    <xf numFmtId="0" fontId="90" fillId="77" borderId="1" xfId="0" applyFont="1" applyFill="1" applyBorder="1" applyAlignment="1">
      <alignment horizontal="center" vertical="center" wrapText="1"/>
    </xf>
    <xf numFmtId="49" fontId="90" fillId="77" borderId="1" xfId="0" applyNumberFormat="1" applyFont="1" applyFill="1" applyBorder="1" applyAlignment="1">
      <alignment horizontal="center" vertical="top"/>
    </xf>
    <xf numFmtId="2" fontId="90" fillId="77" borderId="1" xfId="0" applyNumberFormat="1" applyFont="1" applyFill="1" applyBorder="1" applyAlignment="1">
      <alignment horizontal="center" vertical="top" wrapText="1"/>
    </xf>
    <xf numFmtId="0" fontId="105" fillId="77" borderId="1" xfId="0" applyFont="1" applyFill="1" applyBorder="1" applyAlignment="1">
      <alignment horizontal="center" vertical="top" wrapText="1"/>
    </xf>
    <xf numFmtId="4" fontId="90" fillId="77" borderId="1" xfId="60312" applyNumberFormat="1" applyFont="1" applyFill="1" applyBorder="1" applyAlignment="1">
      <alignment horizontal="center" vertical="top" wrapText="1"/>
    </xf>
    <xf numFmtId="0" fontId="92" fillId="77" borderId="1" xfId="0" applyFont="1" applyFill="1" applyBorder="1" applyAlignment="1">
      <alignment horizontal="center" vertical="top" wrapText="1"/>
    </xf>
    <xf numFmtId="0" fontId="92" fillId="77" borderId="1" xfId="0" applyFont="1" applyFill="1" applyBorder="1" applyAlignment="1">
      <alignment horizontal="center" vertical="top"/>
    </xf>
    <xf numFmtId="0" fontId="90" fillId="77" borderId="1" xfId="0" applyNumberFormat="1" applyFont="1" applyFill="1" applyBorder="1" applyAlignment="1">
      <alignment vertical="top" wrapText="1"/>
    </xf>
    <xf numFmtId="0" fontId="90" fillId="77" borderId="32" xfId="0" applyFont="1" applyFill="1" applyBorder="1" applyAlignment="1">
      <alignment horizontal="center" vertical="top" wrapText="1"/>
    </xf>
    <xf numFmtId="1" fontId="80" fillId="77" borderId="1" xfId="59049" applyNumberFormat="1" applyFont="1" applyFill="1" applyBorder="1" applyAlignment="1" applyProtection="1">
      <alignment horizontal="center" vertical="center" wrapText="1"/>
      <protection locked="0"/>
    </xf>
    <xf numFmtId="1" fontId="112" fillId="77" borderId="1" xfId="59049" applyNumberFormat="1" applyFont="1" applyFill="1" applyBorder="1" applyAlignment="1" applyProtection="1">
      <alignment horizontal="center" vertical="center" wrapText="1"/>
      <protection locked="0"/>
    </xf>
    <xf numFmtId="14" fontId="0" fillId="77" borderId="1" xfId="0" applyNumberFormat="1" applyFont="1" applyFill="1" applyBorder="1"/>
    <xf numFmtId="0" fontId="0" fillId="77" borderId="1" xfId="0" applyFont="1" applyFill="1" applyBorder="1"/>
    <xf numFmtId="1" fontId="90" fillId="77" borderId="1" xfId="59049" applyNumberFormat="1" applyFont="1" applyFill="1" applyBorder="1" applyAlignment="1" applyProtection="1">
      <alignment horizontal="left" vertical="top" wrapText="1"/>
      <protection locked="0"/>
    </xf>
    <xf numFmtId="4" fontId="90" fillId="77" borderId="1" xfId="0" applyNumberFormat="1" applyFont="1" applyFill="1" applyBorder="1" applyAlignment="1">
      <alignment vertical="top" wrapText="1"/>
    </xf>
    <xf numFmtId="0" fontId="90" fillId="77" borderId="1" xfId="59049" applyNumberFormat="1" applyFont="1" applyFill="1" applyBorder="1" applyAlignment="1" applyProtection="1">
      <alignment horizontal="center" vertical="top" wrapText="1"/>
    </xf>
    <xf numFmtId="0" fontId="90" fillId="77" borderId="1" xfId="59049" applyNumberFormat="1" applyFont="1" applyFill="1" applyBorder="1" applyAlignment="1" applyProtection="1">
      <alignment horizontal="left" vertical="top" wrapText="1"/>
    </xf>
    <xf numFmtId="3" fontId="90" fillId="77" borderId="1" xfId="0" applyNumberFormat="1" applyFont="1" applyFill="1" applyBorder="1" applyAlignment="1">
      <alignment horizontal="center" vertical="top"/>
    </xf>
    <xf numFmtId="1" fontId="90" fillId="77" borderId="1" xfId="59049" applyNumberFormat="1" applyFont="1" applyFill="1" applyBorder="1" applyAlignment="1" applyProtection="1">
      <alignment horizontal="center" vertical="top" wrapText="1"/>
    </xf>
    <xf numFmtId="0" fontId="90" fillId="77" borderId="1" xfId="59049" applyNumberFormat="1" applyFont="1" applyFill="1" applyBorder="1" applyAlignment="1" applyProtection="1">
      <alignment vertical="top" wrapText="1"/>
    </xf>
    <xf numFmtId="0" fontId="90" fillId="77" borderId="0" xfId="0" applyFont="1" applyFill="1" applyAlignment="1">
      <alignment vertical="top" wrapText="1"/>
    </xf>
    <xf numFmtId="0" fontId="91" fillId="77" borderId="1" xfId="0" applyFont="1" applyFill="1" applyBorder="1" applyAlignment="1">
      <alignment horizontal="center" vertical="top" wrapText="1"/>
    </xf>
    <xf numFmtId="0" fontId="105" fillId="77" borderId="1" xfId="0" applyNumberFormat="1" applyFont="1" applyFill="1" applyBorder="1" applyAlignment="1">
      <alignment horizontal="center" vertical="top" wrapText="1"/>
    </xf>
    <xf numFmtId="0" fontId="105" fillId="77" borderId="1" xfId="0" applyFont="1" applyFill="1" applyBorder="1" applyAlignment="1">
      <alignment horizontal="left" vertical="top" wrapText="1"/>
    </xf>
    <xf numFmtId="1" fontId="105" fillId="77" borderId="1" xfId="0" applyNumberFormat="1" applyFont="1" applyFill="1" applyBorder="1" applyAlignment="1">
      <alignment horizontal="center" vertical="top" wrapText="1"/>
    </xf>
    <xf numFmtId="4" fontId="105" fillId="77" borderId="1" xfId="0" applyNumberFormat="1" applyFont="1" applyFill="1" applyBorder="1" applyAlignment="1">
      <alignment horizontal="center" vertical="top" wrapText="1"/>
    </xf>
    <xf numFmtId="3" fontId="105" fillId="77" borderId="1" xfId="0" applyNumberFormat="1" applyFont="1" applyFill="1" applyBorder="1" applyAlignment="1">
      <alignment horizontal="center" vertical="top" wrapText="1"/>
    </xf>
    <xf numFmtId="4" fontId="91" fillId="77" borderId="1" xfId="0" applyNumberFormat="1" applyFont="1" applyFill="1" applyBorder="1" applyAlignment="1">
      <alignment horizontal="center" vertical="top" wrapText="1"/>
    </xf>
    <xf numFmtId="190" fontId="91" fillId="77" borderId="1" xfId="17" applyNumberFormat="1" applyFont="1" applyFill="1" applyBorder="1" applyAlignment="1">
      <alignment horizontal="center" vertical="top" wrapText="1"/>
    </xf>
    <xf numFmtId="14" fontId="105" fillId="77" borderId="1" xfId="0" applyNumberFormat="1" applyFont="1" applyFill="1" applyBorder="1" applyAlignment="1">
      <alignment horizontal="center" vertical="top" wrapText="1"/>
    </xf>
    <xf numFmtId="0" fontId="91" fillId="77" borderId="1" xfId="0" applyFont="1" applyFill="1" applyBorder="1" applyAlignment="1">
      <alignment vertical="top" wrapText="1"/>
    </xf>
    <xf numFmtId="0" fontId="105" fillId="77" borderId="0" xfId="0" applyFont="1" applyFill="1" applyAlignment="1">
      <alignment vertical="top" wrapText="1"/>
    </xf>
    <xf numFmtId="0" fontId="90" fillId="75" borderId="1" xfId="0" applyFont="1" applyFill="1" applyBorder="1" applyAlignment="1">
      <alignment horizontal="center" vertical="top" wrapText="1"/>
    </xf>
    <xf numFmtId="0" fontId="90" fillId="75" borderId="1" xfId="0" applyFont="1" applyFill="1" applyBorder="1" applyAlignment="1">
      <alignment vertical="top" wrapText="1"/>
    </xf>
    <xf numFmtId="0" fontId="90" fillId="75" borderId="1" xfId="0" applyFont="1" applyFill="1" applyBorder="1" applyAlignment="1">
      <alignment horizontal="center" vertical="top"/>
    </xf>
    <xf numFmtId="0" fontId="90" fillId="75" borderId="1" xfId="0" applyNumberFormat="1" applyFont="1" applyFill="1" applyBorder="1" applyAlignment="1">
      <alignment horizontal="center" vertical="top" wrapText="1"/>
    </xf>
    <xf numFmtId="4" fontId="90" fillId="75" borderId="1" xfId="0" applyNumberFormat="1" applyFont="1" applyFill="1" applyBorder="1" applyAlignment="1">
      <alignment horizontal="center" vertical="top"/>
    </xf>
    <xf numFmtId="14" fontId="90" fillId="75" borderId="1" xfId="0" applyNumberFormat="1" applyFont="1" applyFill="1" applyBorder="1" applyAlignment="1">
      <alignment horizontal="center" vertical="top"/>
    </xf>
    <xf numFmtId="0" fontId="90" fillId="75" borderId="1" xfId="0" applyFont="1" applyFill="1" applyBorder="1" applyAlignment="1">
      <alignment horizontal="left" vertical="top" wrapText="1"/>
    </xf>
    <xf numFmtId="1" fontId="90" fillId="75" borderId="1" xfId="0" applyNumberFormat="1" applyFont="1" applyFill="1" applyBorder="1" applyAlignment="1">
      <alignment horizontal="center" vertical="top"/>
    </xf>
    <xf numFmtId="188" fontId="90" fillId="75" borderId="1" xfId="0" applyNumberFormat="1" applyFont="1" applyFill="1" applyBorder="1" applyAlignment="1">
      <alignment horizontal="center" vertical="top"/>
    </xf>
    <xf numFmtId="0" fontId="90" fillId="75" borderId="1" xfId="0" applyNumberFormat="1" applyFont="1" applyFill="1" applyBorder="1" applyAlignment="1">
      <alignment horizontal="center" vertical="top"/>
    </xf>
    <xf numFmtId="0" fontId="90" fillId="75" borderId="32" xfId="0" applyFont="1" applyFill="1" applyBorder="1" applyAlignment="1">
      <alignment horizontal="center" vertical="top" wrapText="1"/>
    </xf>
    <xf numFmtId="14" fontId="90" fillId="75" borderId="1" xfId="0" applyNumberFormat="1" applyFont="1" applyFill="1" applyBorder="1" applyAlignment="1">
      <alignment horizontal="center" vertical="top" wrapText="1"/>
    </xf>
    <xf numFmtId="1" fontId="80" fillId="75" borderId="1" xfId="59049" applyNumberFormat="1" applyFont="1" applyFill="1" applyBorder="1" applyAlignment="1" applyProtection="1">
      <alignment horizontal="center" vertical="center" wrapText="1"/>
      <protection locked="0"/>
    </xf>
    <xf numFmtId="1" fontId="90" fillId="75" borderId="1" xfId="59049" applyNumberFormat="1" applyFont="1" applyFill="1" applyBorder="1" applyAlignment="1" applyProtection="1">
      <alignment horizontal="left" vertical="top" wrapText="1"/>
      <protection locked="0"/>
    </xf>
    <xf numFmtId="1" fontId="90" fillId="75" borderId="1" xfId="59049" applyNumberFormat="1" applyFont="1" applyFill="1" applyBorder="1" applyAlignment="1" applyProtection="1">
      <alignment horizontal="center" vertical="top" wrapText="1"/>
      <protection locked="0"/>
    </xf>
    <xf numFmtId="0" fontId="92" fillId="75" borderId="1" xfId="0" applyFont="1" applyFill="1" applyBorder="1" applyAlignment="1">
      <alignment horizontal="center" vertical="top"/>
    </xf>
    <xf numFmtId="0" fontId="90" fillId="80" borderId="1" xfId="0" applyFont="1" applyFill="1" applyBorder="1" applyAlignment="1">
      <alignment horizontal="center" vertical="top" wrapText="1"/>
    </xf>
    <xf numFmtId="0" fontId="90" fillId="80" borderId="1" xfId="0" applyFont="1" applyFill="1" applyBorder="1" applyAlignment="1">
      <alignment vertical="top" wrapText="1"/>
    </xf>
    <xf numFmtId="0" fontId="90" fillId="80" borderId="1" xfId="0" applyFont="1" applyFill="1" applyBorder="1" applyAlignment="1">
      <alignment horizontal="center" vertical="top"/>
    </xf>
    <xf numFmtId="0" fontId="90" fillId="80" borderId="1" xfId="0" applyNumberFormat="1" applyFont="1" applyFill="1" applyBorder="1" applyAlignment="1">
      <alignment horizontal="center" vertical="top" wrapText="1"/>
    </xf>
    <xf numFmtId="4" fontId="90" fillId="80" borderId="1" xfId="0" applyNumberFormat="1" applyFont="1" applyFill="1" applyBorder="1" applyAlignment="1">
      <alignment horizontal="center" vertical="top"/>
    </xf>
    <xf numFmtId="14" fontId="90" fillId="80" borderId="1" xfId="0" applyNumberFormat="1" applyFont="1" applyFill="1" applyBorder="1" applyAlignment="1">
      <alignment horizontal="center" vertical="top"/>
    </xf>
    <xf numFmtId="0" fontId="90" fillId="80" borderId="1" xfId="0" applyFont="1" applyFill="1" applyBorder="1" applyAlignment="1">
      <alignment horizontal="left" vertical="top" wrapText="1"/>
    </xf>
    <xf numFmtId="1" fontId="90" fillId="80" borderId="1" xfId="0" applyNumberFormat="1" applyFont="1" applyFill="1" applyBorder="1" applyAlignment="1">
      <alignment horizontal="center" vertical="top"/>
    </xf>
    <xf numFmtId="188" fontId="90" fillId="80" borderId="1" xfId="0" applyNumberFormat="1" applyFont="1" applyFill="1" applyBorder="1" applyAlignment="1">
      <alignment horizontal="center" vertical="top"/>
    </xf>
    <xf numFmtId="0" fontId="90" fillId="80" borderId="1" xfId="0" applyNumberFormat="1" applyFont="1" applyFill="1" applyBorder="1" applyAlignment="1">
      <alignment horizontal="center" vertical="top"/>
    </xf>
    <xf numFmtId="14" fontId="90" fillId="80" borderId="1" xfId="0" applyNumberFormat="1" applyFont="1" applyFill="1" applyBorder="1" applyAlignment="1">
      <alignment horizontal="center" vertical="top" wrapText="1"/>
    </xf>
    <xf numFmtId="1" fontId="80" fillId="80" borderId="1" xfId="59049" applyNumberFormat="1" applyFont="1" applyFill="1" applyBorder="1" applyAlignment="1" applyProtection="1">
      <alignment horizontal="center" vertical="center" wrapText="1"/>
      <protection locked="0"/>
    </xf>
    <xf numFmtId="1" fontId="90" fillId="80" borderId="1" xfId="59049" applyNumberFormat="1" applyFont="1" applyFill="1" applyBorder="1" applyAlignment="1" applyProtection="1">
      <alignment horizontal="left" vertical="top" wrapText="1"/>
      <protection locked="0"/>
    </xf>
    <xf numFmtId="1" fontId="90" fillId="80" borderId="1" xfId="59049" applyNumberFormat="1" applyFont="1" applyFill="1" applyBorder="1" applyAlignment="1" applyProtection="1">
      <alignment horizontal="center" vertical="top" wrapText="1"/>
      <protection locked="0"/>
    </xf>
    <xf numFmtId="0" fontId="92" fillId="80" borderId="1" xfId="0" applyFont="1" applyFill="1" applyBorder="1" applyAlignment="1">
      <alignment horizontal="center" vertical="top"/>
    </xf>
    <xf numFmtId="3" fontId="16" fillId="0" borderId="0" xfId="0" applyNumberFormat="1" applyFont="1" applyAlignment="1">
      <alignment horizontal="center"/>
    </xf>
    <xf numFmtId="0" fontId="99" fillId="77" borderId="0" xfId="60313" applyFont="1" applyFill="1" applyBorder="1" applyAlignment="1">
      <alignment horizontal="center" vertical="top"/>
    </xf>
    <xf numFmtId="0" fontId="99" fillId="77" borderId="0" xfId="60313" applyNumberFormat="1" applyFont="1" applyFill="1" applyBorder="1" applyAlignment="1">
      <alignment horizontal="left" vertical="center" wrapText="1"/>
    </xf>
    <xf numFmtId="3" fontId="99" fillId="77" borderId="0" xfId="25" applyNumberFormat="1" applyFont="1" applyFill="1" applyBorder="1" applyAlignment="1" applyProtection="1">
      <alignment horizontal="right" vertical="center" wrapText="1"/>
    </xf>
    <xf numFmtId="185" fontId="99" fillId="77" borderId="0" xfId="25" applyNumberFormat="1" applyFont="1" applyFill="1" applyBorder="1" applyAlignment="1" applyProtection="1">
      <alignment horizontal="right" vertical="center" wrapText="1"/>
    </xf>
    <xf numFmtId="3" fontId="116" fillId="77" borderId="1" xfId="25" applyNumberFormat="1" applyFont="1" applyFill="1" applyBorder="1" applyAlignment="1" applyProtection="1">
      <alignment horizontal="right" vertical="center" wrapText="1"/>
    </xf>
    <xf numFmtId="185" fontId="116" fillId="77" borderId="1" xfId="25" applyNumberFormat="1" applyFont="1" applyFill="1" applyBorder="1" applyAlignment="1" applyProtection="1">
      <alignment horizontal="right" vertical="center" wrapText="1"/>
    </xf>
    <xf numFmtId="3" fontId="98" fillId="77" borderId="36" xfId="14187" applyNumberFormat="1" applyFont="1" applyFill="1" applyBorder="1"/>
    <xf numFmtId="3" fontId="97" fillId="77" borderId="1" xfId="25" applyNumberFormat="1" applyFont="1" applyFill="1" applyBorder="1" applyAlignment="1" applyProtection="1">
      <alignment horizontal="right" vertical="center" wrapText="1"/>
    </xf>
    <xf numFmtId="185" fontId="97" fillId="77" borderId="1" xfId="25" applyNumberFormat="1" applyFont="1" applyFill="1" applyBorder="1" applyAlignment="1" applyProtection="1">
      <alignment horizontal="right" vertical="center" wrapText="1"/>
    </xf>
    <xf numFmtId="3" fontId="15" fillId="77" borderId="1" xfId="25" applyNumberFormat="1" applyFont="1" applyFill="1" applyBorder="1" applyAlignment="1" applyProtection="1">
      <alignment horizontal="right" vertical="center" wrapText="1"/>
    </xf>
    <xf numFmtId="0" fontId="97" fillId="77" borderId="1" xfId="60313" applyNumberFormat="1" applyFont="1" applyFill="1" applyBorder="1" applyAlignment="1">
      <alignment horizontal="left" vertical="center" wrapText="1"/>
    </xf>
    <xf numFmtId="0" fontId="0" fillId="77" borderId="0" xfId="0" applyFill="1"/>
    <xf numFmtId="0" fontId="86" fillId="77" borderId="0" xfId="0" applyFont="1" applyFill="1" applyAlignment="1">
      <alignment horizontal="left"/>
    </xf>
    <xf numFmtId="3" fontId="15" fillId="77" borderId="1" xfId="0" applyNumberFormat="1" applyFont="1" applyFill="1" applyBorder="1" applyAlignment="1">
      <alignment horizontal="center" vertical="center" wrapText="1"/>
    </xf>
    <xf numFmtId="2" fontId="15" fillId="77" borderId="1" xfId="59049" applyNumberFormat="1" applyFont="1" applyFill="1" applyBorder="1" applyAlignment="1" applyProtection="1">
      <alignment horizontal="center" vertical="center" wrapText="1"/>
      <protection locked="0"/>
    </xf>
    <xf numFmtId="2" fontId="15" fillId="77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77" borderId="1" xfId="0" applyFont="1" applyFill="1" applyBorder="1" applyAlignment="1">
      <alignment horizontal="center" vertical="center" wrapText="1"/>
    </xf>
    <xf numFmtId="0" fontId="118" fillId="0" borderId="1" xfId="0" applyFont="1" applyBorder="1" applyAlignment="1">
      <alignment horizontal="center" vertical="top" wrapText="1"/>
    </xf>
    <xf numFmtId="0" fontId="118" fillId="77" borderId="1" xfId="0" applyFont="1" applyFill="1" applyBorder="1" applyAlignment="1">
      <alignment horizontal="center" vertical="top" wrapText="1"/>
    </xf>
    <xf numFmtId="0" fontId="118" fillId="0" borderId="1" xfId="0" applyFont="1" applyBorder="1" applyAlignment="1">
      <alignment vertical="top" wrapText="1"/>
    </xf>
    <xf numFmtId="4" fontId="118" fillId="0" borderId="1" xfId="0" applyNumberFormat="1" applyFont="1" applyBorder="1" applyAlignment="1">
      <alignment horizontal="center" vertical="top"/>
    </xf>
    <xf numFmtId="14" fontId="118" fillId="0" borderId="1" xfId="0" applyNumberFormat="1" applyFont="1" applyBorder="1" applyAlignment="1">
      <alignment horizontal="center" vertical="top"/>
    </xf>
    <xf numFmtId="0" fontId="118" fillId="77" borderId="1" xfId="0" applyFont="1" applyFill="1" applyBorder="1" applyAlignment="1">
      <alignment horizontal="center" vertical="top"/>
    </xf>
    <xf numFmtId="0" fontId="118" fillId="0" borderId="1" xfId="0" applyFont="1" applyBorder="1" applyAlignment="1">
      <alignment horizontal="left" vertical="top" wrapText="1"/>
    </xf>
    <xf numFmtId="14" fontId="118" fillId="77" borderId="1" xfId="0" applyNumberFormat="1" applyFont="1" applyFill="1" applyBorder="1" applyAlignment="1">
      <alignment horizontal="center" vertical="top"/>
    </xf>
    <xf numFmtId="0" fontId="118" fillId="0" borderId="1" xfId="0" applyFont="1" applyBorder="1" applyAlignment="1">
      <alignment horizontal="center" vertical="top"/>
    </xf>
    <xf numFmtId="4" fontId="118" fillId="78" borderId="1" xfId="0" applyNumberFormat="1" applyFont="1" applyFill="1" applyBorder="1" applyAlignment="1">
      <alignment horizontal="center" vertical="top"/>
    </xf>
    <xf numFmtId="0" fontId="118" fillId="78" borderId="1" xfId="0" applyFont="1" applyFill="1" applyBorder="1" applyAlignment="1">
      <alignment horizontal="center" vertical="top"/>
    </xf>
    <xf numFmtId="0" fontId="88" fillId="0" borderId="1" xfId="0" applyFont="1" applyFill="1" applyBorder="1" applyAlignment="1">
      <alignment horizontal="left" vertical="top" wrapText="1"/>
    </xf>
    <xf numFmtId="0" fontId="88" fillId="75" borderId="1" xfId="0" applyFont="1" applyFill="1" applyBorder="1" applyAlignment="1">
      <alignment horizontal="center" vertical="top" wrapText="1"/>
    </xf>
    <xf numFmtId="0" fontId="83" fillId="77" borderId="1" xfId="0" applyFont="1" applyFill="1" applyBorder="1" applyAlignment="1">
      <alignment horizontal="center" vertical="center"/>
    </xf>
    <xf numFmtId="49" fontId="15" fillId="0" borderId="1" xfId="0" quotePrefix="1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59116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59049" applyNumberFormat="1" applyFont="1" applyFill="1" applyBorder="1" applyAlignment="1" applyProtection="1">
      <alignment horizontal="center" vertical="center"/>
    </xf>
    <xf numFmtId="49" fontId="15" fillId="0" borderId="1" xfId="59116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31" xfId="0" applyNumberFormat="1" applyFont="1" applyFill="1" applyBorder="1" applyAlignment="1">
      <alignment horizontal="center" vertical="center"/>
    </xf>
    <xf numFmtId="0" fontId="88" fillId="77" borderId="1" xfId="0" applyFont="1" applyFill="1" applyBorder="1" applyAlignment="1">
      <alignment horizontal="center" vertical="top" wrapText="1"/>
    </xf>
    <xf numFmtId="0" fontId="88" fillId="77" borderId="1" xfId="59049" applyNumberFormat="1" applyFont="1" applyFill="1" applyBorder="1" applyAlignment="1" applyProtection="1">
      <alignment horizontal="center" vertical="top" wrapText="1"/>
    </xf>
    <xf numFmtId="1" fontId="88" fillId="77" borderId="1" xfId="59049" applyNumberFormat="1" applyFont="1" applyFill="1" applyBorder="1" applyAlignment="1" applyProtection="1">
      <alignment horizontal="center" vertical="top" wrapText="1"/>
    </xf>
    <xf numFmtId="0" fontId="88" fillId="77" borderId="1" xfId="59049" applyNumberFormat="1" applyFont="1" applyFill="1" applyBorder="1" applyAlignment="1" applyProtection="1">
      <alignment vertical="top" wrapText="1"/>
    </xf>
    <xf numFmtId="0" fontId="88" fillId="77" borderId="1" xfId="0" applyNumberFormat="1" applyFont="1" applyFill="1" applyBorder="1" applyAlignment="1">
      <alignment horizontal="center" vertical="top" wrapText="1"/>
    </xf>
    <xf numFmtId="4" fontId="88" fillId="77" borderId="1" xfId="0" applyNumberFormat="1" applyFont="1" applyFill="1" applyBorder="1" applyAlignment="1">
      <alignment horizontal="center" vertical="top"/>
    </xf>
    <xf numFmtId="14" fontId="88" fillId="77" borderId="1" xfId="0" applyNumberFormat="1" applyFont="1" applyFill="1" applyBorder="1" applyAlignment="1">
      <alignment horizontal="center" vertical="top"/>
    </xf>
    <xf numFmtId="0" fontId="88" fillId="77" borderId="1" xfId="0" applyFont="1" applyFill="1" applyBorder="1" applyAlignment="1">
      <alignment horizontal="center" vertical="top"/>
    </xf>
    <xf numFmtId="0" fontId="88" fillId="77" borderId="1" xfId="0" applyFont="1" applyFill="1" applyBorder="1" applyAlignment="1">
      <alignment horizontal="left" vertical="top" wrapText="1"/>
    </xf>
    <xf numFmtId="1" fontId="88" fillId="77" borderId="1" xfId="0" applyNumberFormat="1" applyFont="1" applyFill="1" applyBorder="1" applyAlignment="1">
      <alignment horizontal="center" vertical="top"/>
    </xf>
    <xf numFmtId="4" fontId="88" fillId="77" borderId="1" xfId="0" applyNumberFormat="1" applyFont="1" applyFill="1" applyBorder="1" applyAlignment="1">
      <alignment horizontal="center" vertical="top" wrapText="1"/>
    </xf>
    <xf numFmtId="0" fontId="88" fillId="77" borderId="0" xfId="0" applyFont="1" applyFill="1" applyAlignment="1">
      <alignment vertical="top" wrapText="1"/>
    </xf>
    <xf numFmtId="0" fontId="86" fillId="82" borderId="0" xfId="0" applyFont="1" applyFill="1" applyAlignment="1">
      <alignment horizontal="left" wrapText="1"/>
    </xf>
    <xf numFmtId="49" fontId="88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88" fillId="0" borderId="33" xfId="59049" applyNumberFormat="1" applyFont="1" applyFill="1" applyBorder="1" applyAlignment="1" applyProtection="1">
      <alignment horizontal="center" vertical="center" wrapText="1"/>
      <protection locked="0"/>
    </xf>
    <xf numFmtId="49" fontId="88" fillId="0" borderId="32" xfId="59049" applyNumberFormat="1" applyFont="1" applyFill="1" applyBorder="1" applyAlignment="1" applyProtection="1">
      <alignment horizontal="center" vertical="center" wrapText="1"/>
      <protection locked="0"/>
    </xf>
    <xf numFmtId="49" fontId="88" fillId="0" borderId="34" xfId="59049" applyNumberFormat="1" applyFont="1" applyFill="1" applyBorder="1" applyAlignment="1" applyProtection="1">
      <alignment horizontal="center" vertical="center" wrapText="1"/>
      <protection locked="0"/>
    </xf>
    <xf numFmtId="49" fontId="88" fillId="0" borderId="35" xfId="59049" applyNumberFormat="1" applyFont="1" applyFill="1" applyBorder="1" applyAlignment="1" applyProtection="1">
      <alignment horizontal="center" vertical="center" wrapText="1"/>
      <protection locked="0"/>
    </xf>
    <xf numFmtId="167" fontId="88" fillId="0" borderId="31" xfId="59049" applyNumberFormat="1" applyFont="1" applyFill="1" applyBorder="1" applyAlignment="1" applyProtection="1">
      <alignment horizontal="center" vertical="center" wrapText="1"/>
      <protection locked="0"/>
    </xf>
    <xf numFmtId="167" fontId="88" fillId="0" borderId="32" xfId="59049" applyNumberFormat="1" applyFont="1" applyFill="1" applyBorder="1" applyAlignment="1" applyProtection="1">
      <alignment horizontal="center" vertical="center" wrapText="1"/>
      <protection locked="0"/>
    </xf>
    <xf numFmtId="3" fontId="88" fillId="0" borderId="37" xfId="59049" applyNumberFormat="1" applyFont="1" applyFill="1" applyBorder="1" applyAlignment="1" applyProtection="1">
      <alignment horizontal="center" vertical="center" wrapText="1"/>
      <protection locked="0"/>
    </xf>
    <xf numFmtId="3" fontId="88" fillId="0" borderId="38" xfId="59049" applyNumberFormat="1" applyFont="1" applyFill="1" applyBorder="1" applyAlignment="1" applyProtection="1">
      <alignment horizontal="center" vertical="center" wrapText="1"/>
      <protection locked="0"/>
    </xf>
    <xf numFmtId="3" fontId="88" fillId="0" borderId="39" xfId="59049" applyNumberFormat="1" applyFont="1" applyFill="1" applyBorder="1" applyAlignment="1" applyProtection="1">
      <alignment horizontal="center" vertical="center" wrapText="1"/>
      <protection locked="0"/>
    </xf>
    <xf numFmtId="3" fontId="88" fillId="0" borderId="40" xfId="59049" applyNumberFormat="1" applyFont="1" applyFill="1" applyBorder="1" applyAlignment="1" applyProtection="1">
      <alignment horizontal="center" vertical="center" wrapText="1"/>
      <protection locked="0"/>
    </xf>
    <xf numFmtId="0" fontId="102" fillId="0" borderId="0" xfId="0" applyFont="1" applyFill="1" applyAlignment="1">
      <alignment horizontal="center" vertical="center"/>
    </xf>
    <xf numFmtId="49" fontId="88" fillId="0" borderId="36" xfId="59049" applyNumberFormat="1" applyFont="1" applyFill="1" applyBorder="1" applyAlignment="1" applyProtection="1">
      <alignment horizontal="center" vertical="center" wrapText="1"/>
      <protection locked="0"/>
    </xf>
    <xf numFmtId="167" fontId="88" fillId="0" borderId="31" xfId="0" applyNumberFormat="1" applyFont="1" applyFill="1" applyBorder="1" applyAlignment="1" applyProtection="1">
      <alignment horizontal="center" vertical="center" wrapText="1"/>
      <protection locked="0"/>
    </xf>
    <xf numFmtId="167" fontId="88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88" fillId="77" borderId="31" xfId="59049" applyNumberFormat="1" applyFont="1" applyFill="1" applyBorder="1" applyAlignment="1" applyProtection="1">
      <alignment horizontal="center" vertical="center" wrapText="1"/>
      <protection locked="0"/>
    </xf>
    <xf numFmtId="49" fontId="88" fillId="77" borderId="33" xfId="59049" applyNumberFormat="1" applyFont="1" applyFill="1" applyBorder="1" applyAlignment="1" applyProtection="1">
      <alignment horizontal="center" vertical="center" wrapText="1"/>
      <protection locked="0"/>
    </xf>
    <xf numFmtId="49" fontId="88" fillId="77" borderId="32" xfId="59049" applyNumberFormat="1" applyFont="1" applyFill="1" applyBorder="1" applyAlignment="1" applyProtection="1">
      <alignment horizontal="center" vertical="center" wrapText="1"/>
      <protection locked="0"/>
    </xf>
    <xf numFmtId="4" fontId="88" fillId="77" borderId="31" xfId="59049" applyNumberFormat="1" applyFont="1" applyFill="1" applyBorder="1" applyAlignment="1" applyProtection="1">
      <alignment horizontal="center" vertical="center" wrapText="1"/>
      <protection locked="0"/>
    </xf>
    <xf numFmtId="4" fontId="88" fillId="77" borderId="33" xfId="59049" applyNumberFormat="1" applyFont="1" applyFill="1" applyBorder="1" applyAlignment="1" applyProtection="1">
      <alignment horizontal="center" vertical="center" wrapText="1"/>
      <protection locked="0"/>
    </xf>
    <xf numFmtId="4" fontId="88" fillId="77" borderId="32" xfId="59049" applyNumberFormat="1" applyFont="1" applyFill="1" applyBorder="1" applyAlignment="1" applyProtection="1">
      <alignment horizontal="center" vertical="center" wrapText="1"/>
      <protection locked="0"/>
    </xf>
    <xf numFmtId="3" fontId="88" fillId="0" borderId="31" xfId="28" applyNumberFormat="1" applyFont="1" applyFill="1" applyBorder="1" applyAlignment="1" applyProtection="1">
      <alignment horizontal="center" vertical="center" wrapText="1"/>
      <protection locked="0"/>
    </xf>
    <xf numFmtId="3" fontId="88" fillId="0" borderId="32" xfId="28" applyNumberFormat="1" applyFont="1" applyFill="1" applyBorder="1" applyAlignment="1" applyProtection="1">
      <alignment horizontal="center" vertical="center" wrapText="1"/>
      <protection locked="0"/>
    </xf>
    <xf numFmtId="0" fontId="88" fillId="0" borderId="34" xfId="0" applyFont="1" applyFill="1" applyBorder="1" applyAlignment="1" applyProtection="1">
      <alignment horizontal="center" vertical="center" wrapText="1"/>
      <protection locked="0"/>
    </xf>
    <xf numFmtId="0" fontId="88" fillId="0" borderId="36" xfId="0" applyFont="1" applyFill="1" applyBorder="1" applyAlignment="1" applyProtection="1">
      <alignment horizontal="center" vertical="center" wrapText="1"/>
      <protection locked="0"/>
    </xf>
    <xf numFmtId="186" fontId="88" fillId="0" borderId="31" xfId="0" applyNumberFormat="1" applyFont="1" applyFill="1" applyBorder="1" applyAlignment="1" applyProtection="1">
      <alignment horizontal="center" vertical="center" wrapText="1"/>
      <protection locked="0"/>
    </xf>
    <xf numFmtId="186" fontId="88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90" fillId="0" borderId="33" xfId="0" applyFont="1" applyBorder="1" applyAlignment="1">
      <alignment horizontal="center" vertical="center" wrapText="1"/>
    </xf>
    <xf numFmtId="0" fontId="90" fillId="0" borderId="32" xfId="0" applyFont="1" applyBorder="1" applyAlignment="1">
      <alignment horizontal="center" vertical="center" wrapText="1"/>
    </xf>
    <xf numFmtId="49" fontId="88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88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88" fillId="0" borderId="36" xfId="0" applyNumberFormat="1" applyFont="1" applyFill="1" applyBorder="1" applyAlignment="1" applyProtection="1">
      <alignment horizontal="center" vertical="center" wrapText="1"/>
      <protection locked="0"/>
    </xf>
    <xf numFmtId="4" fontId="88" fillId="0" borderId="31" xfId="59049" applyNumberFormat="1" applyFont="1" applyFill="1" applyBorder="1" applyAlignment="1" applyProtection="1">
      <alignment horizontal="center" vertical="center" wrapText="1"/>
      <protection locked="0"/>
    </xf>
    <xf numFmtId="4" fontId="88" fillId="0" borderId="32" xfId="59049" applyNumberFormat="1" applyFont="1" applyFill="1" applyBorder="1" applyAlignment="1" applyProtection="1">
      <alignment horizontal="center" vertical="center" wrapText="1"/>
      <protection locked="0"/>
    </xf>
    <xf numFmtId="184" fontId="88" fillId="0" borderId="31" xfId="59049" applyNumberFormat="1" applyFont="1" applyFill="1" applyBorder="1" applyAlignment="1" applyProtection="1">
      <alignment horizontal="center" vertical="center" wrapText="1"/>
      <protection locked="0"/>
    </xf>
    <xf numFmtId="184" fontId="88" fillId="0" borderId="32" xfId="59049" applyNumberFormat="1" applyFont="1" applyFill="1" applyBorder="1" applyAlignment="1" applyProtection="1">
      <alignment horizontal="center" vertical="center" wrapText="1"/>
      <protection locked="0"/>
    </xf>
    <xf numFmtId="3" fontId="88" fillId="0" borderId="31" xfId="0" applyNumberFormat="1" applyFont="1" applyFill="1" applyBorder="1" applyAlignment="1" applyProtection="1">
      <alignment horizontal="center" vertical="center" wrapText="1"/>
      <protection locked="0"/>
    </xf>
    <xf numFmtId="3" fontId="88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85" fillId="77" borderId="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167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3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4" fontId="85" fillId="77" borderId="31" xfId="59049" applyNumberFormat="1" applyFont="1" applyFill="1" applyBorder="1" applyAlignment="1" applyProtection="1">
      <alignment horizontal="center" vertical="center" wrapText="1"/>
      <protection locked="0"/>
    </xf>
    <xf numFmtId="4" fontId="85" fillId="77" borderId="33" xfId="59049" applyNumberFormat="1" applyFont="1" applyFill="1" applyBorder="1" applyAlignment="1" applyProtection="1">
      <alignment horizontal="center" vertical="center" wrapText="1"/>
      <protection locked="0"/>
    </xf>
    <xf numFmtId="0" fontId="0" fillId="77" borderId="32" xfId="0" applyFill="1" applyBorder="1" applyAlignment="1">
      <alignment horizontal="center" vertical="center" wrapText="1"/>
    </xf>
    <xf numFmtId="4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horizontal="center" vertical="center" wrapText="1"/>
    </xf>
    <xf numFmtId="0" fontId="85" fillId="78" borderId="34" xfId="0" applyFont="1" applyFill="1" applyBorder="1" applyAlignment="1" applyProtection="1">
      <alignment horizontal="center" vertical="center" wrapText="1"/>
      <protection locked="0"/>
    </xf>
    <xf numFmtId="0" fontId="0" fillId="78" borderId="35" xfId="0" applyFill="1" applyBorder="1" applyAlignment="1">
      <alignment horizontal="center" vertical="center" wrapText="1"/>
    </xf>
    <xf numFmtId="186" fontId="85" fillId="78" borderId="31" xfId="0" applyNumberFormat="1" applyFont="1" applyFill="1" applyBorder="1" applyAlignment="1" applyProtection="1">
      <alignment horizontal="center" vertical="center" wrapText="1"/>
      <protection locked="0"/>
    </xf>
    <xf numFmtId="186" fontId="85" fillId="78" borderId="32" xfId="0" applyNumberFormat="1" applyFont="1" applyFill="1" applyBorder="1" applyAlignment="1" applyProtection="1">
      <alignment horizontal="center" vertical="center" wrapText="1"/>
      <protection locked="0"/>
    </xf>
    <xf numFmtId="3" fontId="85" fillId="78" borderId="31" xfId="0" applyNumberFormat="1" applyFont="1" applyFill="1" applyBorder="1" applyAlignment="1" applyProtection="1">
      <alignment horizontal="center" vertical="center" wrapText="1"/>
      <protection locked="0"/>
    </xf>
    <xf numFmtId="3" fontId="85" fillId="78" borderId="32" xfId="0" applyNumberFormat="1" applyFont="1" applyFill="1" applyBorder="1" applyAlignment="1" applyProtection="1">
      <alignment horizontal="center" vertical="center" wrapText="1"/>
      <protection locked="0"/>
    </xf>
    <xf numFmtId="49" fontId="85" fillId="78" borderId="34" xfId="0" applyNumberFormat="1" applyFont="1" applyFill="1" applyBorder="1" applyAlignment="1" applyProtection="1">
      <alignment horizontal="center" vertical="center" wrapText="1"/>
      <protection locked="0"/>
    </xf>
    <xf numFmtId="49" fontId="85" fillId="78" borderId="35" xfId="0" applyNumberFormat="1" applyFont="1" applyFill="1" applyBorder="1" applyAlignment="1" applyProtection="1">
      <alignment horizontal="center" vertical="center" wrapText="1"/>
      <protection locked="0"/>
    </xf>
    <xf numFmtId="184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6" fillId="76" borderId="0" xfId="0" applyFont="1" applyFill="1" applyAlignment="1">
      <alignment horizontal="left" wrapText="1"/>
    </xf>
    <xf numFmtId="186" fontId="85" fillId="78" borderId="31" xfId="28" applyNumberFormat="1" applyFont="1" applyFill="1" applyBorder="1" applyAlignment="1" applyProtection="1">
      <alignment horizontal="center" vertical="center" wrapText="1"/>
      <protection locked="0"/>
    </xf>
    <xf numFmtId="186" fontId="85" fillId="78" borderId="32" xfId="28" applyNumberFormat="1" applyFont="1" applyFill="1" applyBorder="1" applyAlignment="1" applyProtection="1">
      <alignment horizontal="center" vertical="center" wrapText="1"/>
      <protection locked="0"/>
    </xf>
    <xf numFmtId="49" fontId="85" fillId="0" borderId="34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5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95" fillId="81" borderId="1" xfId="25" applyFont="1" applyFill="1" applyBorder="1" applyAlignment="1" applyProtection="1">
      <alignment horizontal="center" vertical="center" wrapText="1"/>
    </xf>
    <xf numFmtId="0" fontId="93" fillId="77" borderId="0" xfId="14187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7" fontId="100" fillId="0" borderId="1" xfId="60322" applyFont="1" applyBorder="1" applyAlignment="1">
      <alignment horizontal="left"/>
    </xf>
    <xf numFmtId="0" fontId="0" fillId="0" borderId="1" xfId="0" applyBorder="1" applyAlignment="1"/>
    <xf numFmtId="167" fontId="113" fillId="81" borderId="1" xfId="60322" applyFont="1" applyFill="1" applyBorder="1" applyAlignment="1">
      <alignment horizontal="center"/>
    </xf>
    <xf numFmtId="0" fontId="16" fillId="81" borderId="1" xfId="0" applyFont="1" applyFill="1" applyBorder="1" applyAlignment="1">
      <alignment horizontal="center"/>
    </xf>
    <xf numFmtId="167" fontId="114" fillId="0" borderId="34" xfId="60322" applyFont="1" applyBorder="1" applyAlignment="1">
      <alignment horizontal="left" wrapText="1"/>
    </xf>
    <xf numFmtId="0" fontId="115" fillId="0" borderId="36" xfId="0" applyFont="1" applyBorder="1" applyAlignment="1">
      <alignment wrapText="1"/>
    </xf>
    <xf numFmtId="0" fontId="2" fillId="77" borderId="1" xfId="14187" applyFont="1" applyFill="1" applyBorder="1" applyAlignment="1"/>
    <xf numFmtId="167" fontId="113" fillId="0" borderId="1" xfId="60322" applyFont="1" applyBorder="1" applyAlignment="1">
      <alignment horizontal="left"/>
    </xf>
    <xf numFmtId="0" fontId="16" fillId="0" borderId="1" xfId="0" applyFont="1" applyBorder="1" applyAlignment="1"/>
  </cellXfs>
  <cellStyles count="60336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4 3" xfId="60314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2 5" xfId="60315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3 9" xfId="60316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 4" xfId="60317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 4" xfId="60318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49" xfId="6031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15" xfId="60320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10" xfId="6032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 98" xfId="60322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4 4" xfId="60323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75" xfId="60311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 3" xfId="60324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39" xfId="60325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39" xfId="60326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 3 10" xfId="6032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38" xfId="60328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47" xfId="60329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31" xfId="60330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12" xfId="60331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BPnov (1)" xfId="60313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18" xfId="6033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58" xfId="6033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" xfId="60312" builtinId="3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 2" xfId="60334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41" xfId="60335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colors>
    <mruColors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6" name="TextBox 7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7" name="TextBox 7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8" name="TextBox 7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9" name="TextBox 7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0" name="TextBox 7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1" name="TextBox 8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2" name="TextBox 8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3" name="TextBox 8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4" name="TextBox 8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5" name="TextBox 8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6" name="TextBox 8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7" name="TextBox 8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8" name="TextBox 8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9" name="TextBox 8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1" name="TextBox 9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2" name="TextBox 9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3" name="TextBox 9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4" name="TextBox 9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5" name="TextBox 9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6" name="TextBox 9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7" name="TextBox 9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8" name="TextBox 9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9" name="TextBox 9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0" name="TextBox 9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1" name="TextBox 10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2" name="TextBox 10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3" name="TextBox 10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4" name="TextBox 10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5" name="TextBox 10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6" name="TextBox 10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7" name="TextBox 10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8" name="TextBox 10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9" name="TextBox 10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0" name="TextBox 10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1" name="TextBox 11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2" name="TextBox 11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3" name="TextBox 11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4" name="TextBox 11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6" name="TextBox 11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7" name="TextBox 11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8" name="TextBox 11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9" name="TextBox 11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0" name="TextBox 11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1" name="TextBox 12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2" name="TextBox 12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3" name="TextBox 12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4" name="TextBox 12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5" name="TextBox 12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6" name="TextBox 12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7" name="TextBox 12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8" name="TextBox 12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9" name="TextBox 12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0" name="TextBox 12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1" name="TextBox 13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2" name="TextBox 13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3" name="TextBox 13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4" name="TextBox 13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5" name="TextBox 13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6" name="TextBox 13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8" name="TextBox 13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9" name="TextBox 13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0" name="TextBox 13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1" name="TextBox 14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2" name="TextBox 14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3" name="TextBox 14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4" name="TextBox 14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5" name="TextBox 14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6" name="TextBox 14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7" name="TextBox 14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8" name="TextBox 14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9" name="TextBox 14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0" name="TextBox 14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1" name="TextBox 15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2" name="TextBox 15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3" name="TextBox 15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4" name="TextBox 15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5" name="TextBox 15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6" name="TextBox 15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7" name="TextBox 15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8" name="TextBox 15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0" name="TextBox 15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1" name="TextBox 16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2" name="TextBox 16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3" name="TextBox 16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4" name="TextBox 16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5" name="TextBox 16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6" name="TextBox 16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7" name="TextBox 16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8" name="TextBox 16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9" name="TextBox 16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0" name="TextBox 16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1" name="TextBox 17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2" name="TextBox 17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3" name="TextBox 17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4" name="TextBox 17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5" name="TextBox 17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6" name="TextBox 17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7" name="TextBox 17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8" name="TextBox 17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9" name="TextBox 17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0" name="TextBox 17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1" name="TextBox 18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3" name="TextBox 18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4" name="TextBox 18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5" name="TextBox 18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6" name="TextBox 18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7" name="TextBox 18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8" name="TextBox 18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9" name="TextBox 18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0" name="TextBox 18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1" name="TextBox 19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2" name="TextBox 19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3" name="TextBox 19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4" name="TextBox 19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5" name="TextBox 19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6" name="TextBox 19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7" name="TextBox 19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8" name="TextBox 19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9" name="TextBox 19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0" name="TextBox 19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2" name="TextBox 20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3" name="TextBox 20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5" name="TextBox 20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6" name="TextBox 20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8" name="TextBox 20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9" name="TextBox 20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10" name="TextBox 20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11" name="TextBox 21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12" name="TextBox 21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13" name="TextBox 21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14" name="TextBox 21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15" name="TextBox 21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16" name="TextBox 21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17" name="TextBox 21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18" name="TextBox 21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19" name="TextBox 21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20" name="TextBox 21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21" name="TextBox 22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22" name="TextBox 22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24" name="TextBox 22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26" name="TextBox 22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27" name="TextBox 22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28" name="TextBox 22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30" name="TextBox 22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32" name="TextBox 23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33" name="TextBox 23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34" name="TextBox 23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35" name="TextBox 23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36" name="TextBox 23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37" name="TextBox 23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38" name="TextBox 23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39" name="TextBox 23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40" name="TextBox 23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41" name="TextBox 24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42" name="TextBox 24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43" name="TextBox 24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44" name="TextBox 24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45" name="TextBox 24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46" name="TextBox 24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48" name="TextBox 24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50" name="TextBox 24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51" name="TextBox 25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52" name="TextBox 25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54" name="TextBox 25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55" name="TextBox 25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56" name="TextBox 25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57" name="TextBox 25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58" name="TextBox 25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59" name="TextBox 25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60" name="TextBox 25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61" name="TextBox 26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62" name="TextBox 26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63" name="TextBox 26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64" name="TextBox 26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65" name="TextBox 26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66" name="TextBox 26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67" name="TextBox 26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69" name="TextBox 26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70" name="TextBox 26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72" name="TextBox 27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73" name="TextBox 27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74" name="TextBox 27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75" name="TextBox 27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76" name="TextBox 27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77" name="TextBox 27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78" name="TextBox 27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79" name="TextBox 27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80" name="TextBox 27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81" name="TextBox 28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82" name="TextBox 28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83" name="TextBox 28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84" name="TextBox 28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86" name="TextBox 28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87" name="TextBox 28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88" name="TextBox 28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89" name="TextBox 28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90" name="TextBox 28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91" name="TextBox 29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92" name="TextBox 29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93" name="TextBox 29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94" name="TextBox 29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96" name="TextBox 29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97" name="TextBox 29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98" name="TextBox 29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99" name="TextBox 29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00" name="TextBox 29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01" name="TextBox 30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03" name="TextBox 30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04" name="TextBox 30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05" name="TextBox 30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06" name="TextBox 30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07" name="TextBox 30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08" name="TextBox 30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09" name="TextBox 30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10" name="TextBox 30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11" name="TextBox 31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12" name="TextBox 31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13" name="TextBox 31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14" name="TextBox 31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15" name="TextBox 31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16" name="TextBox 31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18" name="TextBox 31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19" name="TextBox 31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21" name="TextBox 32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22" name="TextBox 32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23" name="TextBox 32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24" name="TextBox 32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25" name="TextBox 32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26" name="TextBox 32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27" name="TextBox 32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28" name="TextBox 32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29" name="TextBox 32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30" name="TextBox 32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31" name="TextBox 33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32" name="TextBox 33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33" name="TextBox 33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34" name="TextBox 33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35" name="TextBox 33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36" name="TextBox 33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37" name="TextBox 33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38" name="TextBox 33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40" name="TextBox 33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41" name="TextBox 34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43" name="TextBox 34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44" name="TextBox 34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46" name="TextBox 34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47" name="TextBox 34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48" name="TextBox 34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49" name="TextBox 34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50" name="TextBox 34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51" name="TextBox 35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52" name="TextBox 35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53" name="TextBox 35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54" name="TextBox 35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55" name="TextBox 35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56" name="TextBox 35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57" name="TextBox 35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58" name="TextBox 35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59" name="TextBox 35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60" name="TextBox 35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64" name="TextBox 36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65" name="TextBox 36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66" name="TextBox 36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68" name="TextBox 36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70" name="TextBox 36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71" name="TextBox 37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72" name="TextBox 37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73" name="TextBox 37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74" name="TextBox 37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75" name="TextBox 37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76" name="TextBox 37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77" name="TextBox 37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78" name="TextBox 37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79" name="TextBox 37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80" name="TextBox 37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81" name="TextBox 38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82" name="TextBox 38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83" name="TextBox 38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86" name="TextBox 38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87" name="TextBox 38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88" name="TextBox 38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89" name="TextBox 38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90" name="TextBox 38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92" name="TextBox 39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93" name="TextBox 39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94" name="TextBox 39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95" name="TextBox 39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96" name="TextBox 39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97" name="TextBox 39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98" name="TextBox 39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399" name="TextBox 39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00" name="TextBox 39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01" name="TextBox 40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02" name="TextBox 40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04" name="TextBox 40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05" name="TextBox 40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07" name="TextBox 40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08" name="TextBox 40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10" name="TextBox 40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11" name="TextBox 41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12" name="TextBox 41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13" name="TextBox 41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14" name="TextBox 41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15" name="TextBox 41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16" name="TextBox 41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17" name="TextBox 41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18" name="TextBox 41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19" name="TextBox 41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20" name="TextBox 41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21" name="TextBox 42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22" name="TextBox 42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23" name="TextBox 42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24" name="TextBox 42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25" name="TextBox 42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26" name="TextBox 42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28" name="TextBox 42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29" name="TextBox 42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30" name="TextBox 42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31" name="TextBox 43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32" name="TextBox 43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34" name="TextBox 43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35" name="TextBox 43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36" name="TextBox 43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37" name="TextBox 43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38" name="TextBox 43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39" name="TextBox 43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40" name="TextBox 43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41" name="TextBox 44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42" name="TextBox 44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43" name="TextBox 44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44" name="TextBox 44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45" name="TextBox 44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46" name="TextBox 44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47" name="TextBox 44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48" name="TextBox 44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49" name="TextBox 44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50" name="TextBox 44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52" name="TextBox 45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53" name="TextBox 45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54" name="TextBox 45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56" name="TextBox 45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57" name="TextBox 45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58" name="TextBox 45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59" name="TextBox 45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60" name="TextBox 45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61" name="TextBox 46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62" name="TextBox 46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63" name="TextBox 46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64" name="TextBox 46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65" name="TextBox 46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66" name="TextBox 46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67" name="TextBox 46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68" name="TextBox 46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69" name="TextBox 46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70" name="TextBox 46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71" name="TextBox 47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72" name="TextBox 47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73" name="TextBox 47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74" name="TextBox 47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76" name="TextBox 47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78" name="TextBox 47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79" name="TextBox 47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80" name="TextBox 47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81" name="TextBox 48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82" name="TextBox 48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83" name="TextBox 48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84" name="TextBox 48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85" name="TextBox 48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86" name="TextBox 48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87" name="TextBox 48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88" name="TextBox 48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89" name="TextBox 48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90" name="TextBox 48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91" name="TextBox 49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92" name="TextBox 49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93" name="TextBox 49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94" name="TextBox 49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95" name="TextBox 49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96" name="TextBox 49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98" name="TextBox 49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499" name="TextBox 49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01" name="TextBox 50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02" name="TextBox 50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03" name="TextBox 50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04" name="TextBox 50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05" name="TextBox 50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06" name="TextBox 50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07" name="TextBox 50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08" name="TextBox 50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09" name="TextBox 50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10" name="TextBox 50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11" name="TextBox 51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12" name="TextBox 51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13" name="TextBox 51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14" name="TextBox 51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15" name="TextBox 51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16" name="TextBox 51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17" name="TextBox 51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18" name="TextBox 51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20" name="TextBox 51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21" name="TextBox 52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22" name="TextBox 52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23" name="TextBox 52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24" name="TextBox 52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26" name="TextBox 52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27" name="TextBox 52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28" name="TextBox 52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29" name="TextBox 52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30" name="TextBox 52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31" name="TextBox 53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32" name="TextBox 53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33" name="TextBox 53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34" name="TextBox 53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35" name="TextBox 53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36" name="TextBox 53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37" name="TextBox 53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38" name="TextBox 53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39" name="TextBox 53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40" name="TextBox 53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41" name="TextBox 54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44" name="TextBox 54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45" name="TextBox 54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46" name="TextBox 54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47" name="TextBox 54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48" name="TextBox 54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50" name="TextBox 54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51" name="TextBox 55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52" name="TextBox 55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53" name="TextBox 55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54" name="TextBox 55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55" name="TextBox 55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56" name="TextBox 55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57" name="TextBox 55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58" name="TextBox 55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59" name="TextBox 55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60" name="TextBox 55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61" name="TextBox 56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62" name="TextBox 56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63" name="TextBox 56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64" name="TextBox 56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65" name="TextBox 56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66" name="TextBox 56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68" name="TextBox 56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69" name="TextBox 56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70" name="TextBox 56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71" name="TextBox 57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72" name="TextBox 57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73" name="TextBox 57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74" name="TextBox 57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75" name="TextBox 57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76" name="TextBox 57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77" name="TextBox 57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78" name="TextBox 57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79" name="TextBox 57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80" name="TextBox 57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81" name="TextBox 58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82" name="TextBox 58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83" name="TextBox 58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84" name="TextBox 58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85" name="TextBox 58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87" name="TextBox 58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88" name="TextBox 58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89" name="TextBox 58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90" name="TextBox 58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91" name="TextBox 59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92" name="TextBox 59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93" name="TextBox 59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94" name="TextBox 59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95" name="TextBox 59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96" name="TextBox 59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97" name="TextBox 59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98" name="TextBox 59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599" name="TextBox 59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00" name="TextBox 59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01" name="TextBox 60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02" name="TextBox 60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04" name="TextBox 60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05" name="TextBox 60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06" name="TextBox 60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07" name="TextBox 60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08" name="TextBox 60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09" name="TextBox 60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10" name="TextBox 60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11" name="TextBox 61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12" name="TextBox 61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13" name="TextBox 61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14" name="TextBox 61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15" name="TextBox 61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16" name="TextBox 61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17" name="TextBox 61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18" name="TextBox 61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19" name="TextBox 61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21" name="TextBox 62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22" name="TextBox 62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23" name="TextBox 62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24" name="TextBox 62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25" name="TextBox 62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26" name="TextBox 62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27" name="TextBox 62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28" name="TextBox 62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29" name="TextBox 62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30" name="TextBox 62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31" name="TextBox 63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32" name="TextBox 63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33" name="TextBox 63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34" name="TextBox 63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35" name="TextBox 63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36" name="TextBox 63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37" name="TextBox 63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39" name="TextBox 63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40" name="TextBox 63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41" name="TextBox 64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42" name="TextBox 64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43" name="TextBox 64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44" name="TextBox 64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45" name="TextBox 64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46" name="TextBox 64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47" name="TextBox 64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48" name="TextBox 64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49" name="TextBox 64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50" name="TextBox 64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51" name="TextBox 65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52" name="TextBox 65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53" name="TextBox 65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54" name="TextBox 65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55" name="TextBox 65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56" name="TextBox 65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58" name="TextBox 65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59" name="TextBox 65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60" name="TextBox 65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61" name="TextBox 66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62" name="TextBox 66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63" name="TextBox 66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64" name="TextBox 66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65" name="TextBox 66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66" name="TextBox 66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67" name="TextBox 66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68" name="TextBox 66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69" name="TextBox 66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70" name="TextBox 66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71" name="TextBox 67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72" name="TextBox 67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73" name="TextBox 67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74" name="TextBox 67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75" name="TextBox 67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76" name="TextBox 67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77" name="TextBox 67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78" name="TextBox 67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79" name="TextBox 67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80" name="TextBox 67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81" name="TextBox 68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82" name="TextBox 68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83" name="TextBox 68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84" name="TextBox 68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85" name="TextBox 68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86" name="TextBox 68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87" name="TextBox 68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88" name="TextBox 68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89" name="TextBox 68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90" name="TextBox 68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91" name="TextBox 69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92" name="TextBox 69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93" name="TextBox 69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94" name="TextBox 69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95" name="TextBox 69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96" name="TextBox 69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97" name="TextBox 69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98" name="TextBox 69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699" name="TextBox 69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00" name="TextBox 69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01" name="TextBox 70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02" name="TextBox 70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03" name="TextBox 70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04" name="TextBox 70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06" name="TextBox 70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07" name="TextBox 70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08" name="TextBox 70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09" name="TextBox 70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10" name="TextBox 70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11" name="TextBox 71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12" name="TextBox 71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13" name="TextBox 71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14" name="TextBox 71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15" name="TextBox 71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16" name="TextBox 71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17" name="TextBox 71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18" name="TextBox 71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19" name="TextBox 71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20" name="TextBox 71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21" name="TextBox 72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22" name="TextBox 72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23" name="TextBox 72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24" name="TextBox 72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25" name="TextBox 72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26" name="TextBox 72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27" name="TextBox 72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28" name="TextBox 72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29" name="TextBox 72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30" name="TextBox 72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31" name="TextBox 73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32" name="TextBox 73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33" name="TextBox 73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34" name="TextBox 73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35" name="TextBox 73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36" name="TextBox 73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37" name="TextBox 73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38" name="TextBox 73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39" name="TextBox 73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40" name="TextBox 73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41" name="TextBox 74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42" name="TextBox 74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43" name="TextBox 74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44" name="TextBox 74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45" name="TextBox 74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46" name="TextBox 74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47" name="TextBox 74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48" name="TextBox 74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49" name="TextBox 74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50" name="TextBox 74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51" name="TextBox 75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52" name="TextBox 75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53" name="TextBox 75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54" name="TextBox 75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55" name="TextBox 75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56" name="TextBox 75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57" name="TextBox 75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58" name="TextBox 75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59" name="TextBox 75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60" name="TextBox 75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61" name="TextBox 76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62" name="TextBox 76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63" name="TextBox 76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64" name="TextBox 76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65" name="TextBox 76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66" name="TextBox 76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67" name="TextBox 76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68" name="TextBox 76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69" name="TextBox 76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70" name="TextBox 76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71" name="TextBox 77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72" name="TextBox 77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73" name="TextBox 77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74" name="TextBox 77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75" name="TextBox 77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76" name="TextBox 77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77" name="TextBox 77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78" name="TextBox 77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79" name="TextBox 77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80" name="TextBox 77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81" name="TextBox 78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82" name="TextBox 78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83" name="TextBox 78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84" name="TextBox 78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85" name="TextBox 78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86" name="TextBox 78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87" name="TextBox 78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88" name="TextBox 78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89" name="TextBox 78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90" name="TextBox 78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91" name="TextBox 79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92" name="TextBox 79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93" name="TextBox 79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94" name="TextBox 79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96" name="TextBox 79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97" name="TextBox 79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98" name="TextBox 79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799" name="TextBox 79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00" name="TextBox 79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01" name="TextBox 80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02" name="TextBox 80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03" name="TextBox 80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04" name="TextBox 80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05" name="TextBox 80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06" name="TextBox 80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07" name="TextBox 80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08" name="TextBox 80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09" name="TextBox 80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10" name="TextBox 80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11" name="TextBox 81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12" name="TextBox 81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13" name="TextBox 81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14" name="TextBox 81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15" name="TextBox 81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16" name="TextBox 81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17" name="TextBox 81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18" name="TextBox 81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19" name="TextBox 81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20" name="TextBox 81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21" name="TextBox 82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22" name="TextBox 82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23" name="TextBox 82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24" name="TextBox 82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25" name="TextBox 82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26" name="TextBox 82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27" name="TextBox 82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28" name="TextBox 82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29" name="TextBox 82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30" name="TextBox 82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31" name="TextBox 83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32" name="TextBox 83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33" name="TextBox 83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34" name="TextBox 83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35" name="TextBox 83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36" name="TextBox 83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37" name="TextBox 83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38" name="TextBox 83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39" name="TextBox 83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40" name="TextBox 83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41" name="TextBox 84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42" name="TextBox 84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44" name="TextBox 84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45" name="TextBox 84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46" name="TextBox 84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47" name="TextBox 84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48" name="TextBox 84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49" name="TextBox 84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50" name="TextBox 84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51" name="TextBox 85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52" name="TextBox 85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53" name="TextBox 85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54" name="TextBox 85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55" name="TextBox 85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56" name="TextBox 85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57" name="TextBox 85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58" name="TextBox 85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59" name="TextBox 85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60" name="TextBox 85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61" name="TextBox 86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62" name="TextBox 86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63" name="TextBox 86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64" name="TextBox 86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65" name="TextBox 86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66" name="TextBox 86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67" name="TextBox 86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68" name="TextBox 86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69" name="TextBox 86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70" name="TextBox 86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71" name="TextBox 87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72" name="TextBox 87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73" name="TextBox 87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74" name="TextBox 87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75" name="TextBox 87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76" name="TextBox 87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77" name="TextBox 87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78" name="TextBox 87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79" name="TextBox 87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80" name="TextBox 87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81" name="TextBox 88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82" name="TextBox 88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83" name="TextBox 88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84" name="TextBox 88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85" name="TextBox 88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86" name="TextBox 88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87" name="TextBox 88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88" name="TextBox 88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89" name="TextBox 88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90" name="TextBox 88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91" name="TextBox 89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92" name="TextBox 89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93" name="TextBox 89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94" name="TextBox 89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95" name="TextBox 89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96" name="TextBox 89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97" name="TextBox 89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98" name="TextBox 89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899" name="TextBox 89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00" name="TextBox 89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01" name="TextBox 90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02" name="TextBox 90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03" name="TextBox 90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04" name="TextBox 90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05" name="TextBox 90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06" name="TextBox 90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07" name="TextBox 90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08" name="TextBox 90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09" name="TextBox 90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10" name="TextBox 90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11" name="TextBox 91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12" name="TextBox 91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13" name="TextBox 91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14" name="TextBox 91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15" name="TextBox 91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16" name="TextBox 91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17" name="TextBox 91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18" name="TextBox 91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19" name="TextBox 91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20" name="TextBox 91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21" name="TextBox 92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22" name="TextBox 92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23" name="TextBox 92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24" name="TextBox 92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25" name="TextBox 92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26" name="TextBox 92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27" name="TextBox 92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28" name="TextBox 92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29" name="TextBox 92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30" name="TextBox 92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31" name="TextBox 93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32" name="TextBox 93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33" name="TextBox 93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34" name="TextBox 93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35" name="TextBox 93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36" name="TextBox 93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37" name="TextBox 93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38" name="TextBox 93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39" name="TextBox 93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40" name="TextBox 93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41" name="TextBox 94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42" name="TextBox 94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43" name="TextBox 94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44" name="TextBox 94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45" name="TextBox 94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46" name="TextBox 94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47" name="TextBox 94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48" name="TextBox 94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49" name="TextBox 94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50" name="TextBox 94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51" name="TextBox 95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52" name="TextBox 95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53" name="TextBox 95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54" name="TextBox 95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55" name="TextBox 95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56" name="TextBox 95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57" name="TextBox 95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58" name="TextBox 95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59" name="TextBox 95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60" name="TextBox 95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61" name="TextBox 96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62" name="TextBox 96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63" name="TextBox 96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64" name="TextBox 96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65" name="TextBox 96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66" name="TextBox 96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67" name="TextBox 96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68" name="TextBox 96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69" name="TextBox 96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70" name="TextBox 96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71" name="TextBox 97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72" name="TextBox 97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73" name="TextBox 97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74" name="TextBox 97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75" name="TextBox 97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76" name="TextBox 97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77" name="TextBox 97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78" name="TextBox 97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79" name="TextBox 97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80" name="TextBox 97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81" name="TextBox 98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82" name="TextBox 98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83" name="TextBox 98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84" name="TextBox 98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85" name="TextBox 98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86" name="TextBox 98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87" name="TextBox 98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88" name="TextBox 98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89" name="TextBox 98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90" name="TextBox 98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91" name="TextBox 99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92" name="TextBox 99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93" name="TextBox 99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94" name="TextBox 99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95" name="TextBox 99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96" name="TextBox 99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97" name="TextBox 99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98" name="TextBox 99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999" name="TextBox 99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00" name="TextBox 99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01" name="TextBox 100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02" name="TextBox 100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03" name="TextBox 100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04" name="TextBox 100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05" name="TextBox 100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06" name="TextBox 100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07" name="TextBox 100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08" name="TextBox 100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09" name="TextBox 100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10" name="TextBox 100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11" name="TextBox 101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12" name="TextBox 101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13" name="TextBox 101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14" name="TextBox 1013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15" name="TextBox 1014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16" name="TextBox 1015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17" name="TextBox 1016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18" name="TextBox 1017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19" name="TextBox 1018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20" name="TextBox 1019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21" name="TextBox 1020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22" name="TextBox 1021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23" name="TextBox 1022"/>
        <xdr:cNvSpPr txBox="1"/>
      </xdr:nvSpPr>
      <xdr:spPr>
        <a:xfrm>
          <a:off x="13744575" y="41699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25" name="TextBox 102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26" name="TextBox 102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27" name="TextBox 102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28" name="TextBox 102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29" name="TextBox 102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30" name="TextBox 102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31" name="TextBox 103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32" name="TextBox 103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33" name="TextBox 103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34" name="TextBox 103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35" name="TextBox 103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36" name="TextBox 103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37" name="TextBox 103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38" name="TextBox 103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39" name="TextBox 103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40" name="TextBox 103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41" name="TextBox 104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42" name="TextBox 104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43" name="TextBox 104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44" name="TextBox 104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45" name="TextBox 104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46" name="TextBox 104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47" name="TextBox 104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48" name="TextBox 104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49" name="TextBox 104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50" name="TextBox 104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51" name="TextBox 105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52" name="TextBox 105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53" name="TextBox 105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54" name="TextBox 105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55" name="TextBox 105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56" name="TextBox 105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57" name="TextBox 105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58" name="TextBox 105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59" name="TextBox 105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60" name="TextBox 105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61" name="TextBox 106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62" name="TextBox 106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63" name="TextBox 106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64" name="TextBox 106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65" name="TextBox 106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66" name="TextBox 106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67" name="TextBox 106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68" name="TextBox 106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69" name="TextBox 106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70" name="TextBox 106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71" name="TextBox 107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72" name="TextBox 107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73" name="TextBox 107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74" name="TextBox 107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75" name="TextBox 107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76" name="TextBox 107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77" name="TextBox 107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78" name="TextBox 107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79" name="TextBox 107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80" name="TextBox 107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81" name="TextBox 108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82" name="TextBox 108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83" name="TextBox 108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84" name="TextBox 108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85" name="TextBox 108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86" name="TextBox 108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87" name="TextBox 108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88" name="TextBox 108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89" name="TextBox 108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90" name="TextBox 108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91" name="TextBox 109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92" name="TextBox 109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93" name="TextBox 109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94" name="TextBox 109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95" name="TextBox 109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96" name="TextBox 109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97" name="TextBox 109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98" name="TextBox 109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099" name="TextBox 109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00" name="TextBox 109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01" name="TextBox 110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02" name="TextBox 110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03" name="TextBox 110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04" name="TextBox 110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05" name="TextBox 110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06" name="TextBox 110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07" name="TextBox 110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08" name="TextBox 110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09" name="TextBox 110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10" name="TextBox 110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11" name="TextBox 111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12" name="TextBox 111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13" name="TextBox 111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14" name="TextBox 111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15" name="TextBox 111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16" name="TextBox 111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17" name="TextBox 111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18" name="TextBox 111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19" name="TextBox 111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20" name="TextBox 111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21" name="TextBox 112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22" name="TextBox 112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23" name="TextBox 112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24" name="TextBox 112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25" name="TextBox 112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26" name="TextBox 112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27" name="TextBox 112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28" name="TextBox 112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29" name="TextBox 112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30" name="TextBox 112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31" name="TextBox 113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32" name="TextBox 113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33" name="TextBox 113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34" name="TextBox 113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35" name="TextBox 113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36" name="TextBox 113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37" name="TextBox 113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38" name="TextBox 113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39" name="TextBox 113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40" name="TextBox 113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41" name="TextBox 114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42" name="TextBox 114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43" name="TextBox 114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44" name="TextBox 114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45" name="TextBox 114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46" name="TextBox 114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47" name="TextBox 114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48" name="TextBox 114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49" name="TextBox 114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50" name="TextBox 114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51" name="TextBox 115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52" name="TextBox 115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53" name="TextBox 115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54" name="TextBox 115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55" name="TextBox 115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56" name="TextBox 115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57" name="TextBox 115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58" name="TextBox 115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59" name="TextBox 115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60" name="TextBox 115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62" name="TextBox 116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63" name="TextBox 116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64" name="TextBox 116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65" name="TextBox 116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66" name="TextBox 116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67" name="TextBox 116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68" name="TextBox 116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69" name="TextBox 116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70" name="TextBox 116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71" name="TextBox 117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72" name="TextBox 117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73" name="TextBox 117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74" name="TextBox 117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75" name="TextBox 117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76" name="TextBox 117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77" name="TextBox 117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78" name="TextBox 117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79" name="TextBox 117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80" name="TextBox 117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81" name="TextBox 118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82" name="TextBox 118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83" name="TextBox 118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84" name="TextBox 118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85" name="TextBox 118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86" name="TextBox 118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87" name="TextBox 118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88" name="TextBox 118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89" name="TextBox 118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90" name="TextBox 118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91" name="TextBox 119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92" name="TextBox 119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93" name="TextBox 119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94" name="TextBox 119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95" name="TextBox 119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96" name="TextBox 119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97" name="TextBox 119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98" name="TextBox 119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199" name="TextBox 119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00" name="TextBox 119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01" name="TextBox 120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02" name="TextBox 120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03" name="TextBox 120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04" name="TextBox 120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05" name="TextBox 120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06" name="TextBox 120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07" name="TextBox 120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08" name="TextBox 120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09" name="TextBox 120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10" name="TextBox 120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11" name="TextBox 121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12" name="TextBox 121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13" name="TextBox 121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14" name="TextBox 121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15" name="TextBox 121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16" name="TextBox 121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17" name="TextBox 121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18" name="TextBox 121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19" name="TextBox 121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20" name="TextBox 121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21" name="TextBox 122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22" name="TextBox 122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23" name="TextBox 122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24" name="TextBox 122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25" name="TextBox 122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26" name="TextBox 122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27" name="TextBox 122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28" name="TextBox 122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29" name="TextBox 122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30" name="TextBox 122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31" name="TextBox 123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32" name="TextBox 123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33" name="TextBox 123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34" name="TextBox 123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35" name="TextBox 123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36" name="TextBox 123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37" name="TextBox 123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38" name="TextBox 123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39" name="TextBox 123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40" name="TextBox 123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41" name="TextBox 124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42" name="TextBox 124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43" name="TextBox 124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44" name="TextBox 124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45" name="TextBox 124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46" name="TextBox 124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47" name="TextBox 124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48" name="TextBox 124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49" name="TextBox 124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50" name="TextBox 124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51" name="TextBox 125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52" name="TextBox 125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53" name="TextBox 125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54" name="TextBox 125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55" name="TextBox 125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56" name="TextBox 125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57" name="TextBox 125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58" name="TextBox 125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59" name="TextBox 125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60" name="TextBox 125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61" name="TextBox 126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62" name="TextBox 126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63" name="TextBox 126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64" name="TextBox 126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65" name="TextBox 126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66" name="TextBox 126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67" name="TextBox 126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68" name="TextBox 126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69" name="TextBox 126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70" name="TextBox 126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71" name="TextBox 127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72" name="TextBox 127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73" name="TextBox 127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74" name="TextBox 127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75" name="TextBox 127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76" name="TextBox 127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77" name="TextBox 127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78" name="TextBox 127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79" name="TextBox 127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80" name="TextBox 127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81" name="TextBox 128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82" name="TextBox 128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83" name="TextBox 128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84" name="TextBox 128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85" name="TextBox 128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86" name="TextBox 128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87" name="TextBox 128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88" name="TextBox 128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89" name="TextBox 128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90" name="TextBox 128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91" name="TextBox 129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92" name="TextBox 129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93" name="TextBox 129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94" name="TextBox 129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95" name="TextBox 129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96" name="TextBox 129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97" name="TextBox 129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98" name="TextBox 129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299" name="TextBox 129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00" name="TextBox 129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01" name="TextBox 130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02" name="TextBox 130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03" name="TextBox 130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04" name="TextBox 130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05" name="TextBox 130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06" name="TextBox 130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07" name="TextBox 130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08" name="TextBox 130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09" name="TextBox 130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10" name="TextBox 130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11" name="TextBox 131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12" name="TextBox 131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13" name="TextBox 131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14" name="TextBox 131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15" name="TextBox 131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16" name="TextBox 131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17" name="TextBox 131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18" name="TextBox 131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19" name="TextBox 131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20" name="TextBox 131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21" name="TextBox 132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22" name="TextBox 132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23" name="TextBox 132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24" name="TextBox 132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25" name="TextBox 132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26" name="TextBox 132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27" name="TextBox 132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28" name="TextBox 132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29" name="TextBox 132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30" name="TextBox 132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31" name="TextBox 133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32" name="TextBox 133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33" name="TextBox 133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34" name="TextBox 133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35" name="TextBox 133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36" name="TextBox 133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37" name="TextBox 133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38" name="TextBox 133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39" name="TextBox 133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40" name="TextBox 133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41" name="TextBox 134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42" name="TextBox 134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43" name="TextBox 134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44" name="TextBox 134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45" name="TextBox 134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46" name="TextBox 134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47" name="TextBox 134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48" name="TextBox 134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49" name="TextBox 134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50" name="TextBox 134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51" name="TextBox 135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52" name="TextBox 135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53" name="TextBox 135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54" name="TextBox 135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55" name="TextBox 135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56" name="TextBox 135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57" name="TextBox 135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58" name="TextBox 135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59" name="TextBox 135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60" name="TextBox 135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61" name="TextBox 136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62" name="TextBox 136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63" name="TextBox 136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64" name="TextBox 136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65" name="TextBox 136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66" name="TextBox 136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67" name="TextBox 136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68" name="TextBox 136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69" name="TextBox 136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70" name="TextBox 136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71" name="TextBox 137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72" name="TextBox 137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73" name="TextBox 137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74" name="TextBox 137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75" name="TextBox 137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76" name="TextBox 137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77" name="TextBox 137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78" name="TextBox 137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79" name="TextBox 137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80" name="TextBox 137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81" name="TextBox 138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82" name="TextBox 138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83" name="TextBox 138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84" name="TextBox 138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85" name="TextBox 138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86" name="TextBox 138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87" name="TextBox 138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88" name="TextBox 138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89" name="TextBox 138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90" name="TextBox 138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91" name="TextBox 139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92" name="TextBox 139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93" name="TextBox 139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94" name="TextBox 139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95" name="TextBox 139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96" name="TextBox 139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97" name="TextBox 139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98" name="TextBox 139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399" name="TextBox 139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00" name="TextBox 139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01" name="TextBox 140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02" name="TextBox 140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03" name="TextBox 140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04" name="TextBox 140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05" name="TextBox 140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06" name="TextBox 140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07" name="TextBox 140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08" name="TextBox 140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09" name="TextBox 140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10" name="TextBox 140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11" name="TextBox 141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12" name="TextBox 141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13" name="TextBox 141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14" name="TextBox 141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15" name="TextBox 141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16" name="TextBox 141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17" name="TextBox 141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18" name="TextBox 141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19" name="TextBox 141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20" name="TextBox 141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21" name="TextBox 142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22" name="TextBox 142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23" name="TextBox 142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24" name="TextBox 142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25" name="TextBox 142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26" name="TextBox 142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27" name="TextBox 142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28" name="TextBox 142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29" name="TextBox 142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30" name="TextBox 142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31" name="TextBox 143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32" name="TextBox 143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33" name="TextBox 143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34" name="TextBox 143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35" name="TextBox 143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36" name="TextBox 143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37" name="TextBox 143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38" name="TextBox 143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39" name="TextBox 143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40" name="TextBox 143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41" name="TextBox 144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42" name="TextBox 144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43" name="TextBox 144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44" name="TextBox 144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45" name="TextBox 144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46" name="TextBox 144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47" name="TextBox 144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48" name="TextBox 144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49" name="TextBox 144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50" name="TextBox 144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51" name="TextBox 145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52" name="TextBox 145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53" name="TextBox 145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54" name="TextBox 145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55" name="TextBox 145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56" name="TextBox 145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57" name="TextBox 145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58" name="TextBox 145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59" name="TextBox 145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60" name="TextBox 145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61" name="TextBox 146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62" name="TextBox 146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63" name="TextBox 146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64" name="TextBox 146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65" name="TextBox 146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66" name="TextBox 146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67" name="TextBox 146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68" name="TextBox 146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69" name="TextBox 146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70" name="TextBox 146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71" name="TextBox 147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72" name="TextBox 147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73" name="TextBox 147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74" name="TextBox 147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75" name="TextBox 147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76" name="TextBox 147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77" name="TextBox 147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78" name="TextBox 147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79" name="TextBox 147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80" name="TextBox 147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81" name="TextBox 148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82" name="TextBox 148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83" name="TextBox 148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84" name="TextBox 148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85" name="TextBox 148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86" name="TextBox 148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87" name="TextBox 148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88" name="TextBox 148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89" name="TextBox 148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90" name="TextBox 148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91" name="TextBox 149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92" name="TextBox 149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93" name="TextBox 149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94" name="TextBox 149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95" name="TextBox 149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96" name="TextBox 149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97" name="TextBox 149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98" name="TextBox 149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499" name="TextBox 149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00" name="TextBox 149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01" name="TextBox 150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02" name="TextBox 150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03" name="TextBox 150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04" name="TextBox 150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05" name="TextBox 150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06" name="TextBox 150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07" name="TextBox 150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08" name="TextBox 150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09" name="TextBox 150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10" name="TextBox 150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11" name="TextBox 151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12" name="TextBox 151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13" name="TextBox 151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14" name="TextBox 151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15" name="TextBox 151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16" name="TextBox 151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17" name="TextBox 151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18" name="TextBox 151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19" name="TextBox 151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20" name="TextBox 151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21" name="TextBox 152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22" name="TextBox 152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23" name="TextBox 152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24" name="TextBox 152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25" name="TextBox 152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26" name="TextBox 152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27" name="TextBox 152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28" name="TextBox 152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29" name="TextBox 152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30" name="TextBox 152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31" name="TextBox 153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32" name="TextBox 153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33" name="TextBox 153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34" name="TextBox 153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35" name="TextBox 153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36" name="TextBox 153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37" name="TextBox 153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38" name="TextBox 153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39" name="TextBox 153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40" name="TextBox 153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41" name="TextBox 154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42" name="TextBox 154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43" name="TextBox 154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44" name="TextBox 154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45" name="TextBox 154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46" name="TextBox 154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47" name="TextBox 154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48" name="TextBox 154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49" name="TextBox 154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50" name="TextBox 154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51" name="TextBox 155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52" name="TextBox 155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53" name="TextBox 155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54" name="TextBox 155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55" name="TextBox 155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56" name="TextBox 155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57" name="TextBox 155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58" name="TextBox 155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59" name="TextBox 155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60" name="TextBox 155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61" name="TextBox 156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62" name="TextBox 156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63" name="TextBox 156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64" name="TextBox 156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65" name="TextBox 156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66" name="TextBox 156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67" name="TextBox 156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68" name="TextBox 156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69" name="TextBox 156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70" name="TextBox 156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71" name="TextBox 157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72" name="TextBox 157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73" name="TextBox 157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74" name="TextBox 157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75" name="TextBox 157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76" name="TextBox 157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77" name="TextBox 157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78" name="TextBox 157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79" name="TextBox 157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80" name="TextBox 157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81" name="TextBox 158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82" name="TextBox 158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83" name="TextBox 158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84" name="TextBox 158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85" name="TextBox 158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86" name="TextBox 158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87" name="TextBox 158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88" name="TextBox 158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89" name="TextBox 158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90" name="TextBox 158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91" name="TextBox 159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92" name="TextBox 159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93" name="TextBox 159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94" name="TextBox 159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95" name="TextBox 159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96" name="TextBox 159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97" name="TextBox 159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98" name="TextBox 159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599" name="TextBox 159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00" name="TextBox 159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01" name="TextBox 160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02" name="TextBox 160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03" name="TextBox 160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04" name="TextBox 160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05" name="TextBox 160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06" name="TextBox 160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07" name="TextBox 160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08" name="TextBox 160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09" name="TextBox 160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10" name="TextBox 160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11" name="TextBox 161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12" name="TextBox 161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13" name="TextBox 161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14" name="TextBox 161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15" name="TextBox 161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16" name="TextBox 161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17" name="TextBox 161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18" name="TextBox 161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19" name="TextBox 161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20" name="TextBox 161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21" name="TextBox 162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22" name="TextBox 162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23" name="TextBox 162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24" name="TextBox 162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25" name="TextBox 162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26" name="TextBox 162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27" name="TextBox 162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28" name="TextBox 162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29" name="TextBox 162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30" name="TextBox 162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31" name="TextBox 163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32" name="TextBox 163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33" name="TextBox 163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34" name="TextBox 163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35" name="TextBox 163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36" name="TextBox 163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37" name="TextBox 163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38" name="TextBox 163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39" name="TextBox 163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40" name="TextBox 163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41" name="TextBox 164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42" name="TextBox 164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43" name="TextBox 164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44" name="TextBox 164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45" name="TextBox 164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46" name="TextBox 164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47" name="TextBox 164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48" name="TextBox 164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49" name="TextBox 164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50" name="TextBox 164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51" name="TextBox 165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52" name="TextBox 165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53" name="TextBox 165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54" name="TextBox 165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55" name="TextBox 165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56" name="TextBox 165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57" name="TextBox 165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58" name="TextBox 165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59" name="TextBox 165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60" name="TextBox 165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61" name="TextBox 166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62" name="TextBox 166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63" name="TextBox 166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64" name="TextBox 166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65" name="TextBox 166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66" name="TextBox 166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67" name="TextBox 166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68" name="TextBox 166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69" name="TextBox 166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70" name="TextBox 166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71" name="TextBox 167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72" name="TextBox 167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73" name="TextBox 167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74" name="TextBox 167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75" name="TextBox 167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76" name="TextBox 167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77" name="TextBox 167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78" name="TextBox 167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79" name="TextBox 167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80" name="TextBox 167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81" name="TextBox 168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82" name="TextBox 168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83" name="TextBox 168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84" name="TextBox 168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85" name="TextBox 168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86" name="TextBox 168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87" name="TextBox 168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88" name="TextBox 168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89" name="TextBox 168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90" name="TextBox 168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91" name="TextBox 169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92" name="TextBox 169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93" name="TextBox 169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94" name="TextBox 169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95" name="TextBox 169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96" name="TextBox 169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97" name="TextBox 169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98" name="TextBox 169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699" name="TextBox 169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00" name="TextBox 169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01" name="TextBox 170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02" name="TextBox 170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03" name="TextBox 170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04" name="TextBox 170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05" name="TextBox 170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06" name="TextBox 170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07" name="TextBox 170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08" name="TextBox 170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09" name="TextBox 170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10" name="TextBox 170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11" name="TextBox 171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12" name="TextBox 171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13" name="TextBox 171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14" name="TextBox 171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15" name="TextBox 171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16" name="TextBox 171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17" name="TextBox 171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18" name="TextBox 171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19" name="TextBox 171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20" name="TextBox 171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21" name="TextBox 172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22" name="TextBox 172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23" name="TextBox 172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24" name="TextBox 172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25" name="TextBox 172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26" name="TextBox 172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27" name="TextBox 172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28" name="TextBox 172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29" name="TextBox 172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30" name="TextBox 172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31" name="TextBox 173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32" name="TextBox 173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33" name="TextBox 173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34" name="TextBox 173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35" name="TextBox 173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36" name="TextBox 173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37" name="TextBox 173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38" name="TextBox 173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39" name="TextBox 173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40" name="TextBox 173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41" name="TextBox 174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42" name="TextBox 174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43" name="TextBox 174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44" name="TextBox 174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45" name="TextBox 174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46" name="TextBox 174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47" name="TextBox 174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48" name="TextBox 174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49" name="TextBox 174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50" name="TextBox 174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51" name="TextBox 175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52" name="TextBox 175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53" name="TextBox 175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54" name="TextBox 175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55" name="TextBox 175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56" name="TextBox 175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57" name="TextBox 175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58" name="TextBox 175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59" name="TextBox 175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60" name="TextBox 175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61" name="TextBox 176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62" name="TextBox 176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63" name="TextBox 176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64" name="TextBox 176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65" name="TextBox 176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66" name="TextBox 176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67" name="TextBox 176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68" name="TextBox 176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69" name="TextBox 176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70" name="TextBox 176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71" name="TextBox 177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72" name="TextBox 177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73" name="TextBox 177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74" name="TextBox 177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75" name="TextBox 177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76" name="TextBox 177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77" name="TextBox 177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78" name="TextBox 177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79" name="TextBox 177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80" name="TextBox 177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81" name="TextBox 178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82" name="TextBox 178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83" name="TextBox 178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84" name="TextBox 178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85" name="TextBox 178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86" name="TextBox 178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87" name="TextBox 178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88" name="TextBox 178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89" name="TextBox 178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90" name="TextBox 178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91" name="TextBox 179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92" name="TextBox 179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93" name="TextBox 179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94" name="TextBox 179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95" name="TextBox 179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96" name="TextBox 179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97" name="TextBox 179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98" name="TextBox 179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799" name="TextBox 179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00" name="TextBox 179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01" name="TextBox 180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02" name="TextBox 180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03" name="TextBox 180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04" name="TextBox 180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05" name="TextBox 180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06" name="TextBox 180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07" name="TextBox 180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08" name="TextBox 180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09" name="TextBox 180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10" name="TextBox 180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11" name="TextBox 181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12" name="TextBox 181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13" name="TextBox 181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14" name="TextBox 181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15" name="TextBox 181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16" name="TextBox 181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17" name="TextBox 181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18" name="TextBox 181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19" name="TextBox 181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20" name="TextBox 181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21" name="TextBox 182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22" name="TextBox 182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23" name="TextBox 182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24" name="TextBox 182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25" name="TextBox 182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26" name="TextBox 182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27" name="TextBox 182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28" name="TextBox 182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29" name="TextBox 182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30" name="TextBox 182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31" name="TextBox 183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32" name="TextBox 183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33" name="TextBox 183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34" name="TextBox 183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35" name="TextBox 183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36" name="TextBox 183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37" name="TextBox 183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38" name="TextBox 183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39" name="TextBox 183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40" name="TextBox 183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41" name="TextBox 184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42" name="TextBox 184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43" name="TextBox 184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44" name="TextBox 184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45" name="TextBox 184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46" name="TextBox 184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47" name="TextBox 184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48" name="TextBox 184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49" name="TextBox 184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50" name="TextBox 184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51" name="TextBox 185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52" name="TextBox 185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53" name="TextBox 185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54" name="TextBox 185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55" name="TextBox 185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56" name="TextBox 185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57" name="TextBox 185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58" name="TextBox 185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59" name="TextBox 185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60" name="TextBox 185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61" name="TextBox 186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62" name="TextBox 186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63" name="TextBox 186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64" name="TextBox 186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65" name="TextBox 186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66" name="TextBox 186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67" name="TextBox 186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68" name="TextBox 186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69" name="TextBox 186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70" name="TextBox 186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71" name="TextBox 187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72" name="TextBox 187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73" name="TextBox 187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74" name="TextBox 187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75" name="TextBox 187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76" name="TextBox 187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77" name="TextBox 187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78" name="TextBox 187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79" name="TextBox 187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80" name="TextBox 187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81" name="TextBox 188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82" name="TextBox 188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83" name="TextBox 188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84" name="TextBox 188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85" name="TextBox 188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86" name="TextBox 188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87" name="TextBox 188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88" name="TextBox 188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89" name="TextBox 188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90" name="TextBox 188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91" name="TextBox 189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92" name="TextBox 189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93" name="TextBox 189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94" name="TextBox 189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95" name="TextBox 189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96" name="TextBox 189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97" name="TextBox 189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98" name="TextBox 189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899" name="TextBox 189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00" name="TextBox 189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01" name="TextBox 190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02" name="TextBox 190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03" name="TextBox 190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04" name="TextBox 190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05" name="TextBox 190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06" name="TextBox 190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07" name="TextBox 190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08" name="TextBox 190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09" name="TextBox 190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10" name="TextBox 190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11" name="TextBox 191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12" name="TextBox 191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13" name="TextBox 191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14" name="TextBox 191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15" name="TextBox 191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16" name="TextBox 191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17" name="TextBox 191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18" name="TextBox 191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19" name="TextBox 191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20" name="TextBox 191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21" name="TextBox 192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22" name="TextBox 192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23" name="TextBox 192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24" name="TextBox 192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25" name="TextBox 192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26" name="TextBox 192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27" name="TextBox 192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28" name="TextBox 192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29" name="TextBox 192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30" name="TextBox 192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31" name="TextBox 193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32" name="TextBox 193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33" name="TextBox 193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34" name="TextBox 193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35" name="TextBox 193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36" name="TextBox 193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37" name="TextBox 193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38" name="TextBox 193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39" name="TextBox 193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40" name="TextBox 193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41" name="TextBox 194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42" name="TextBox 194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43" name="TextBox 194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44" name="TextBox 194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45" name="TextBox 194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46" name="TextBox 194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47" name="TextBox 194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48" name="TextBox 194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49" name="TextBox 194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50" name="TextBox 194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51" name="TextBox 195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52" name="TextBox 195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53" name="TextBox 195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54" name="TextBox 195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55" name="TextBox 195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56" name="TextBox 195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57" name="TextBox 195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58" name="TextBox 195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59" name="TextBox 195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60" name="TextBox 195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61" name="TextBox 196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62" name="TextBox 196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63" name="TextBox 196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64" name="TextBox 196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65" name="TextBox 196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66" name="TextBox 196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67" name="TextBox 196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68" name="TextBox 196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69" name="TextBox 196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70" name="TextBox 196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71" name="TextBox 197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72" name="TextBox 197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73" name="TextBox 197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74" name="TextBox 197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75" name="TextBox 197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76" name="TextBox 197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77" name="TextBox 197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78" name="TextBox 197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79" name="TextBox 197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80" name="TextBox 197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81" name="TextBox 198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82" name="TextBox 198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83" name="TextBox 198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84" name="TextBox 198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85" name="TextBox 198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86" name="TextBox 198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87" name="TextBox 198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88" name="TextBox 198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89" name="TextBox 198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90" name="TextBox 198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91" name="TextBox 199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92" name="TextBox 199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93" name="TextBox 199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94" name="TextBox 199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95" name="TextBox 199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96" name="TextBox 199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97" name="TextBox 199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98" name="TextBox 199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1999" name="TextBox 199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00" name="TextBox 199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01" name="TextBox 200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02" name="TextBox 200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03" name="TextBox 200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04" name="TextBox 200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05" name="TextBox 200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06" name="TextBox 200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07" name="TextBox 200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08" name="TextBox 200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09" name="TextBox 200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10" name="TextBox 200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11" name="TextBox 201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12" name="TextBox 201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13" name="TextBox 201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14" name="TextBox 201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15" name="TextBox 201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16" name="TextBox 201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17" name="TextBox 201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18" name="TextBox 201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19" name="TextBox 201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20" name="TextBox 201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21" name="TextBox 202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22" name="TextBox 202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23" name="TextBox 202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24" name="TextBox 202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25" name="TextBox 202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26" name="TextBox 202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27" name="TextBox 202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28" name="TextBox 202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29" name="TextBox 202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30" name="TextBox 202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31" name="TextBox 203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32" name="TextBox 203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33" name="TextBox 203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34" name="TextBox 203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35" name="TextBox 203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36" name="TextBox 203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37" name="TextBox 2036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38" name="TextBox 2037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39" name="TextBox 2038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40" name="TextBox 2039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41" name="TextBox 2040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42" name="TextBox 2041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43" name="TextBox 2042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44" name="TextBox 2043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45" name="TextBox 2044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596</xdr:row>
      <xdr:rowOff>0</xdr:rowOff>
    </xdr:from>
    <xdr:ext cx="184731" cy="264560"/>
    <xdr:sp macro="" textlink="">
      <xdr:nvSpPr>
        <xdr:cNvPr id="2046" name="TextBox 2045"/>
        <xdr:cNvSpPr txBox="1"/>
      </xdr:nvSpPr>
      <xdr:spPr>
        <a:xfrm>
          <a:off x="13744575" y="4227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47" name="TextBox 204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48" name="TextBox 204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49" name="TextBox 204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50" name="TextBox 204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51" name="TextBox 205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52" name="TextBox 205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53" name="TextBox 205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54" name="TextBox 205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55" name="TextBox 205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56" name="TextBox 205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57" name="TextBox 205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58" name="TextBox 205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59" name="TextBox 205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60" name="TextBox 205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61" name="TextBox 206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62" name="TextBox 206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63" name="TextBox 206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64" name="TextBox 206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65" name="TextBox 206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66" name="TextBox 206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67" name="TextBox 206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68" name="TextBox 206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69" name="TextBox 206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70" name="TextBox 206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71" name="TextBox 207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72" name="TextBox 207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73" name="TextBox 207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74" name="TextBox 207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75" name="TextBox 207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76" name="TextBox 207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77" name="TextBox 207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78" name="TextBox 207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79" name="TextBox 207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80" name="TextBox 207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81" name="TextBox 208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82" name="TextBox 208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83" name="TextBox 208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84" name="TextBox 208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85" name="TextBox 208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86" name="TextBox 208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87" name="TextBox 208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88" name="TextBox 208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89" name="TextBox 208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90" name="TextBox 208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91" name="TextBox 209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92" name="TextBox 209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93" name="TextBox 209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94" name="TextBox 209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95" name="TextBox 209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96" name="TextBox 209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97" name="TextBox 209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98" name="TextBox 209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099" name="TextBox 209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00" name="TextBox 209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01" name="TextBox 210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02" name="TextBox 210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03" name="TextBox 210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04" name="TextBox 210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05" name="TextBox 210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06" name="TextBox 210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07" name="TextBox 210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08" name="TextBox 210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09" name="TextBox 210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10" name="TextBox 210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11" name="TextBox 211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12" name="TextBox 211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13" name="TextBox 211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14" name="TextBox 211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15" name="TextBox 211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16" name="TextBox 211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17" name="TextBox 211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18" name="TextBox 211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19" name="TextBox 211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20" name="TextBox 211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21" name="TextBox 212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22" name="TextBox 212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23" name="TextBox 212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24" name="TextBox 212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25" name="TextBox 212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26" name="TextBox 212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27" name="TextBox 212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28" name="TextBox 212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29" name="TextBox 212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30" name="TextBox 212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31" name="TextBox 213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32" name="TextBox 213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33" name="TextBox 213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34" name="TextBox 213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35" name="TextBox 213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36" name="TextBox 213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37" name="TextBox 213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38" name="TextBox 213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39" name="TextBox 213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40" name="TextBox 213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41" name="TextBox 214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42" name="TextBox 214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43" name="TextBox 214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44" name="TextBox 214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45" name="TextBox 214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46" name="TextBox 214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47" name="TextBox 214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48" name="TextBox 214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49" name="TextBox 214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50" name="TextBox 214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51" name="TextBox 215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52" name="TextBox 215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53" name="TextBox 215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54" name="TextBox 215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55" name="TextBox 215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56" name="TextBox 215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57" name="TextBox 215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58" name="TextBox 215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59" name="TextBox 215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60" name="TextBox 215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61" name="TextBox 216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62" name="TextBox 216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63" name="TextBox 216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64" name="TextBox 216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65" name="TextBox 216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66" name="TextBox 216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67" name="TextBox 216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68" name="TextBox 216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69" name="TextBox 216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70" name="TextBox 216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71" name="TextBox 217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72" name="TextBox 217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73" name="TextBox 217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74" name="TextBox 217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75" name="TextBox 217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76" name="TextBox 217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77" name="TextBox 217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78" name="TextBox 217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79" name="TextBox 217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80" name="TextBox 217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81" name="TextBox 218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82" name="TextBox 218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83" name="TextBox 218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84" name="TextBox 218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85" name="TextBox 218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86" name="TextBox 218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87" name="TextBox 218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88" name="TextBox 218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89" name="TextBox 218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90" name="TextBox 218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91" name="TextBox 219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92" name="TextBox 219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93" name="TextBox 219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94" name="TextBox 219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95" name="TextBox 219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96" name="TextBox 219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97" name="TextBox 219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98" name="TextBox 219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199" name="TextBox 219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00" name="TextBox 219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01" name="TextBox 220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02" name="TextBox 220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03" name="TextBox 220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04" name="TextBox 220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05" name="TextBox 220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06" name="TextBox 220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07" name="TextBox 220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08" name="TextBox 220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09" name="TextBox 220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10" name="TextBox 220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11" name="TextBox 221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12" name="TextBox 221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13" name="TextBox 221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14" name="TextBox 221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15" name="TextBox 221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16" name="TextBox 221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17" name="TextBox 221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18" name="TextBox 221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19" name="TextBox 221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20" name="TextBox 221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21" name="TextBox 222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22" name="TextBox 222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23" name="TextBox 222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24" name="TextBox 222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25" name="TextBox 222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26" name="TextBox 222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27" name="TextBox 222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28" name="TextBox 222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29" name="TextBox 222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30" name="TextBox 222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31" name="TextBox 223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32" name="TextBox 223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33" name="TextBox 223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34" name="TextBox 223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35" name="TextBox 223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36" name="TextBox 223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37" name="TextBox 223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38" name="TextBox 223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39" name="TextBox 223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40" name="TextBox 223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41" name="TextBox 224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42" name="TextBox 224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43" name="TextBox 224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44" name="TextBox 224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45" name="TextBox 224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46" name="TextBox 224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47" name="TextBox 224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48" name="TextBox 224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49" name="TextBox 224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50" name="TextBox 224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51" name="TextBox 225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52" name="TextBox 225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53" name="TextBox 225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54" name="TextBox 225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55" name="TextBox 225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56" name="TextBox 225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57" name="TextBox 225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58" name="TextBox 225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59" name="TextBox 225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60" name="TextBox 225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61" name="TextBox 226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62" name="TextBox 226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63" name="TextBox 226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64" name="TextBox 226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65" name="TextBox 226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66" name="TextBox 226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67" name="TextBox 226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68" name="TextBox 226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69" name="TextBox 226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70" name="TextBox 226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71" name="TextBox 227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72" name="TextBox 227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73" name="TextBox 227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74" name="TextBox 227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75" name="TextBox 227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76" name="TextBox 227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77" name="TextBox 227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78" name="TextBox 227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79" name="TextBox 227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80" name="TextBox 227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81" name="TextBox 228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82" name="TextBox 228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83" name="TextBox 228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84" name="TextBox 228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85" name="TextBox 228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86" name="TextBox 228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87" name="TextBox 228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88" name="TextBox 228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89" name="TextBox 228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90" name="TextBox 228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91" name="TextBox 229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92" name="TextBox 229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93" name="TextBox 229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94" name="TextBox 229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95" name="TextBox 229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96" name="TextBox 229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97" name="TextBox 229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98" name="TextBox 229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299" name="TextBox 229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00" name="TextBox 229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01" name="TextBox 230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02" name="TextBox 230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03" name="TextBox 230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04" name="TextBox 230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05" name="TextBox 230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06" name="TextBox 230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07" name="TextBox 230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08" name="TextBox 230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09" name="TextBox 230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10" name="TextBox 230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11" name="TextBox 231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12" name="TextBox 231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13" name="TextBox 231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14" name="TextBox 231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15" name="TextBox 231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16" name="TextBox 231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17" name="TextBox 231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18" name="TextBox 231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19" name="TextBox 231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20" name="TextBox 231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21" name="TextBox 232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22" name="TextBox 232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23" name="TextBox 232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24" name="TextBox 232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25" name="TextBox 232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26" name="TextBox 232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27" name="TextBox 232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28" name="TextBox 232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29" name="TextBox 232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30" name="TextBox 232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31" name="TextBox 233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32" name="TextBox 233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33" name="TextBox 233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34" name="TextBox 233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35" name="TextBox 233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36" name="TextBox 233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37" name="TextBox 233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38" name="TextBox 233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39" name="TextBox 233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40" name="TextBox 233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41" name="TextBox 234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42" name="TextBox 234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43" name="TextBox 234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44" name="TextBox 234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45" name="TextBox 234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46" name="TextBox 234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47" name="TextBox 234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48" name="TextBox 234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49" name="TextBox 234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50" name="TextBox 234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51" name="TextBox 235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52" name="TextBox 235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53" name="TextBox 235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54" name="TextBox 235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55" name="TextBox 235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56" name="TextBox 235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57" name="TextBox 235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58" name="TextBox 235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59" name="TextBox 235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60" name="TextBox 235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61" name="TextBox 236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62" name="TextBox 236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63" name="TextBox 236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64" name="TextBox 236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65" name="TextBox 236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66" name="TextBox 236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67" name="TextBox 236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68" name="TextBox 236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69" name="TextBox 236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70" name="TextBox 236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71" name="TextBox 237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72" name="TextBox 237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73" name="TextBox 237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74" name="TextBox 237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75" name="TextBox 237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76" name="TextBox 237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77" name="TextBox 237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78" name="TextBox 237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79" name="TextBox 237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80" name="TextBox 237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81" name="TextBox 238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82" name="TextBox 238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83" name="TextBox 238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84" name="TextBox 238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85" name="TextBox 238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86" name="TextBox 238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87" name="TextBox 238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88" name="TextBox 238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89" name="TextBox 238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90" name="TextBox 238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91" name="TextBox 239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92" name="TextBox 239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93" name="TextBox 239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94" name="TextBox 239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95" name="TextBox 239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96" name="TextBox 239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97" name="TextBox 239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98" name="TextBox 239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399" name="TextBox 239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00" name="TextBox 239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01" name="TextBox 240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02" name="TextBox 240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03" name="TextBox 240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04" name="TextBox 240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05" name="TextBox 240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06" name="TextBox 240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07" name="TextBox 240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08" name="TextBox 240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09" name="TextBox 240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10" name="TextBox 240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11" name="TextBox 241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12" name="TextBox 241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13" name="TextBox 241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14" name="TextBox 241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15" name="TextBox 241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16" name="TextBox 241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17" name="TextBox 241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18" name="TextBox 241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19" name="TextBox 241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20" name="TextBox 241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21" name="TextBox 242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22" name="TextBox 242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23" name="TextBox 242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24" name="TextBox 242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25" name="TextBox 242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26" name="TextBox 242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27" name="TextBox 242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28" name="TextBox 242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29" name="TextBox 242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30" name="TextBox 242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31" name="TextBox 243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32" name="TextBox 243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33" name="TextBox 243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34" name="TextBox 243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35" name="TextBox 243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36" name="TextBox 243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37" name="TextBox 243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38" name="TextBox 243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39" name="TextBox 243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40" name="TextBox 243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41" name="TextBox 244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42" name="TextBox 244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43" name="TextBox 244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44" name="TextBox 244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45" name="TextBox 244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46" name="TextBox 244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47" name="TextBox 244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48" name="TextBox 244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49" name="TextBox 244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50" name="TextBox 244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51" name="TextBox 245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52" name="TextBox 245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53" name="TextBox 245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54" name="TextBox 245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55" name="TextBox 245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56" name="TextBox 245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57" name="TextBox 245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58" name="TextBox 245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59" name="TextBox 245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60" name="TextBox 245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61" name="TextBox 246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62" name="TextBox 246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63" name="TextBox 246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64" name="TextBox 246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65" name="TextBox 246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66" name="TextBox 246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67" name="TextBox 246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68" name="TextBox 246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69" name="TextBox 246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70" name="TextBox 246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71" name="TextBox 247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72" name="TextBox 247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73" name="TextBox 247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74" name="TextBox 247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75" name="TextBox 247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76" name="TextBox 247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77" name="TextBox 247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78" name="TextBox 247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79" name="TextBox 247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80" name="TextBox 247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81" name="TextBox 248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82" name="TextBox 248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83" name="TextBox 248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84" name="TextBox 248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85" name="TextBox 248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86" name="TextBox 248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87" name="TextBox 248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88" name="TextBox 248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89" name="TextBox 248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90" name="TextBox 248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91" name="TextBox 249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92" name="TextBox 249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93" name="TextBox 249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94" name="TextBox 249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95" name="TextBox 249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96" name="TextBox 249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97" name="TextBox 249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98" name="TextBox 249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499" name="TextBox 249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00" name="TextBox 249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01" name="TextBox 250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02" name="TextBox 250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03" name="TextBox 250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04" name="TextBox 250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05" name="TextBox 250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06" name="TextBox 250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07" name="TextBox 250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08" name="TextBox 250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09" name="TextBox 250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10" name="TextBox 250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11" name="TextBox 251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12" name="TextBox 251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13" name="TextBox 251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14" name="TextBox 251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15" name="TextBox 251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16" name="TextBox 251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17" name="TextBox 251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18" name="TextBox 251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19" name="TextBox 251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20" name="TextBox 251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21" name="TextBox 252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22" name="TextBox 252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23" name="TextBox 252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24" name="TextBox 252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25" name="TextBox 252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26" name="TextBox 252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27" name="TextBox 252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28" name="TextBox 252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29" name="TextBox 252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30" name="TextBox 252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31" name="TextBox 253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32" name="TextBox 253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33" name="TextBox 253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34" name="TextBox 253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35" name="TextBox 253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36" name="TextBox 253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37" name="TextBox 253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38" name="TextBox 253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39" name="TextBox 253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40" name="TextBox 253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41" name="TextBox 254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42" name="TextBox 254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43" name="TextBox 254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44" name="TextBox 254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45" name="TextBox 254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46" name="TextBox 254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47" name="TextBox 254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48" name="TextBox 254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49" name="TextBox 254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50" name="TextBox 254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51" name="TextBox 255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52" name="TextBox 255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53" name="TextBox 255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54" name="TextBox 255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55" name="TextBox 255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56" name="TextBox 255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57" name="TextBox 255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58" name="TextBox 255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59" name="TextBox 255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60" name="TextBox 255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61" name="TextBox 256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62" name="TextBox 256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63" name="TextBox 256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64" name="TextBox 256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65" name="TextBox 256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66" name="TextBox 256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67" name="TextBox 256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68" name="TextBox 256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69" name="TextBox 256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70" name="TextBox 256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71" name="TextBox 257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72" name="TextBox 257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73" name="TextBox 257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74" name="TextBox 257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75" name="TextBox 257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76" name="TextBox 257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77" name="TextBox 257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78" name="TextBox 257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79" name="TextBox 257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80" name="TextBox 257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81" name="TextBox 258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82" name="TextBox 258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83" name="TextBox 258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84" name="TextBox 258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85" name="TextBox 258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86" name="TextBox 258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87" name="TextBox 258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88" name="TextBox 258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89" name="TextBox 258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90" name="TextBox 258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91" name="TextBox 259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92" name="TextBox 259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93" name="TextBox 259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94" name="TextBox 259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95" name="TextBox 259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96" name="TextBox 259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97" name="TextBox 259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98" name="TextBox 259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599" name="TextBox 259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00" name="TextBox 259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01" name="TextBox 260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02" name="TextBox 260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03" name="TextBox 260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04" name="TextBox 260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05" name="TextBox 260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06" name="TextBox 260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07" name="TextBox 260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08" name="TextBox 260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09" name="TextBox 260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10" name="TextBox 260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11" name="TextBox 261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12" name="TextBox 261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13" name="TextBox 261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14" name="TextBox 261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15" name="TextBox 261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16" name="TextBox 261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17" name="TextBox 261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18" name="TextBox 261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19" name="TextBox 261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20" name="TextBox 261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21" name="TextBox 262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22" name="TextBox 262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23" name="TextBox 262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24" name="TextBox 262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25" name="TextBox 262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26" name="TextBox 262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27" name="TextBox 262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28" name="TextBox 262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29" name="TextBox 262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30" name="TextBox 262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31" name="TextBox 263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32" name="TextBox 263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33" name="TextBox 263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34" name="TextBox 263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35" name="TextBox 263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36" name="TextBox 263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37" name="TextBox 263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38" name="TextBox 263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39" name="TextBox 263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40" name="TextBox 263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41" name="TextBox 264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42" name="TextBox 264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43" name="TextBox 264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44" name="TextBox 264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45" name="TextBox 264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46" name="TextBox 264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47" name="TextBox 264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48" name="TextBox 264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49" name="TextBox 264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50" name="TextBox 264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51" name="TextBox 265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52" name="TextBox 265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53" name="TextBox 265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54" name="TextBox 265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55" name="TextBox 265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56" name="TextBox 265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57" name="TextBox 265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58" name="TextBox 265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59" name="TextBox 265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60" name="TextBox 265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61" name="TextBox 266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62" name="TextBox 266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63" name="TextBox 266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64" name="TextBox 266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65" name="TextBox 266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66" name="TextBox 266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67" name="TextBox 266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68" name="TextBox 266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69" name="TextBox 266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70" name="TextBox 266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71" name="TextBox 267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72" name="TextBox 267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73" name="TextBox 267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74" name="TextBox 267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75" name="TextBox 267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76" name="TextBox 267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77" name="TextBox 267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78" name="TextBox 267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79" name="TextBox 267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80" name="TextBox 267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81" name="TextBox 268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82" name="TextBox 268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83" name="TextBox 268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84" name="TextBox 268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85" name="TextBox 268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86" name="TextBox 268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87" name="TextBox 268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88" name="TextBox 268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89" name="TextBox 268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90" name="TextBox 268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91" name="TextBox 269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92" name="TextBox 269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93" name="TextBox 269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94" name="TextBox 269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95" name="TextBox 269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96" name="TextBox 269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97" name="TextBox 269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98" name="TextBox 269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699" name="TextBox 269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00" name="TextBox 269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01" name="TextBox 270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02" name="TextBox 270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03" name="TextBox 270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04" name="TextBox 270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05" name="TextBox 270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06" name="TextBox 270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07" name="TextBox 270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08" name="TextBox 270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09" name="TextBox 270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10" name="TextBox 270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11" name="TextBox 271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12" name="TextBox 271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13" name="TextBox 271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14" name="TextBox 271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15" name="TextBox 271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16" name="TextBox 271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17" name="TextBox 271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18" name="TextBox 271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19" name="TextBox 271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20" name="TextBox 271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21" name="TextBox 272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22" name="TextBox 272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23" name="TextBox 272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24" name="TextBox 272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25" name="TextBox 272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26" name="TextBox 272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27" name="TextBox 272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28" name="TextBox 272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29" name="TextBox 272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30" name="TextBox 272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31" name="TextBox 273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32" name="TextBox 273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33" name="TextBox 273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34" name="TextBox 273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35" name="TextBox 273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36" name="TextBox 273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37" name="TextBox 273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38" name="TextBox 273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39" name="TextBox 273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40" name="TextBox 273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41" name="TextBox 274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42" name="TextBox 274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43" name="TextBox 274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44" name="TextBox 274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45" name="TextBox 274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46" name="TextBox 274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47" name="TextBox 274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48" name="TextBox 274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49" name="TextBox 274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50" name="TextBox 274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51" name="TextBox 275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52" name="TextBox 275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53" name="TextBox 275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54" name="TextBox 275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55" name="TextBox 275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56" name="TextBox 275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57" name="TextBox 275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58" name="TextBox 275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59" name="TextBox 275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60" name="TextBox 275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61" name="TextBox 276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62" name="TextBox 276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63" name="TextBox 276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64" name="TextBox 276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65" name="TextBox 276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66" name="TextBox 276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67" name="TextBox 276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68" name="TextBox 276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69" name="TextBox 276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70" name="TextBox 276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71" name="TextBox 277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72" name="TextBox 277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73" name="TextBox 277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74" name="TextBox 277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75" name="TextBox 277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76" name="TextBox 277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77" name="TextBox 277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78" name="TextBox 277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79" name="TextBox 277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80" name="TextBox 277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81" name="TextBox 278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82" name="TextBox 278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83" name="TextBox 278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84" name="TextBox 278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85" name="TextBox 278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86" name="TextBox 278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87" name="TextBox 278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88" name="TextBox 278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89" name="TextBox 278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90" name="TextBox 278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91" name="TextBox 279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92" name="TextBox 279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93" name="TextBox 279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94" name="TextBox 279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95" name="TextBox 279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96" name="TextBox 279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97" name="TextBox 279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98" name="TextBox 279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799" name="TextBox 279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00" name="TextBox 279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01" name="TextBox 280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02" name="TextBox 280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03" name="TextBox 280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04" name="TextBox 280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05" name="TextBox 280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06" name="TextBox 280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07" name="TextBox 280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08" name="TextBox 280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09" name="TextBox 280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10" name="TextBox 280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11" name="TextBox 281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12" name="TextBox 281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13" name="TextBox 281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14" name="TextBox 281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15" name="TextBox 281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16" name="TextBox 281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17" name="TextBox 281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18" name="TextBox 281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19" name="TextBox 281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20" name="TextBox 281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21" name="TextBox 282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22" name="TextBox 282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23" name="TextBox 282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24" name="TextBox 282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25" name="TextBox 282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26" name="TextBox 282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27" name="TextBox 282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28" name="TextBox 282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29" name="TextBox 282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30" name="TextBox 282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31" name="TextBox 283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32" name="TextBox 283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33" name="TextBox 283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34" name="TextBox 283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35" name="TextBox 283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36" name="TextBox 283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37" name="TextBox 283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38" name="TextBox 283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39" name="TextBox 283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40" name="TextBox 283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41" name="TextBox 284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42" name="TextBox 284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43" name="TextBox 284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44" name="TextBox 284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45" name="TextBox 284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46" name="TextBox 284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47" name="TextBox 284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48" name="TextBox 284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49" name="TextBox 284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50" name="TextBox 284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51" name="TextBox 285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52" name="TextBox 285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53" name="TextBox 285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54" name="TextBox 285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55" name="TextBox 285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56" name="TextBox 285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57" name="TextBox 285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58" name="TextBox 285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59" name="TextBox 285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60" name="TextBox 285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61" name="TextBox 286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62" name="TextBox 286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63" name="TextBox 286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64" name="TextBox 286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65" name="TextBox 286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66" name="TextBox 286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67" name="TextBox 286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68" name="TextBox 286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69" name="TextBox 286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70" name="TextBox 286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71" name="TextBox 287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72" name="TextBox 287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73" name="TextBox 287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74" name="TextBox 287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75" name="TextBox 287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76" name="TextBox 287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77" name="TextBox 287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78" name="TextBox 287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79" name="TextBox 287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80" name="TextBox 287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81" name="TextBox 288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82" name="TextBox 288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83" name="TextBox 288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84" name="TextBox 288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85" name="TextBox 288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86" name="TextBox 288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87" name="TextBox 288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88" name="TextBox 288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89" name="TextBox 288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90" name="TextBox 288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91" name="TextBox 289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92" name="TextBox 289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93" name="TextBox 289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94" name="TextBox 289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95" name="TextBox 289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96" name="TextBox 289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97" name="TextBox 289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98" name="TextBox 289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899" name="TextBox 289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00" name="TextBox 289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01" name="TextBox 290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02" name="TextBox 290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03" name="TextBox 290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04" name="TextBox 290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05" name="TextBox 290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06" name="TextBox 290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07" name="TextBox 290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08" name="TextBox 290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09" name="TextBox 290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10" name="TextBox 290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11" name="TextBox 291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12" name="TextBox 291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13" name="TextBox 291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14" name="TextBox 291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15" name="TextBox 291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16" name="TextBox 291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17" name="TextBox 291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18" name="TextBox 291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19" name="TextBox 291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20" name="TextBox 291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21" name="TextBox 292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22" name="TextBox 292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23" name="TextBox 292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24" name="TextBox 292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25" name="TextBox 292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26" name="TextBox 292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27" name="TextBox 292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28" name="TextBox 292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29" name="TextBox 292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30" name="TextBox 292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31" name="TextBox 293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32" name="TextBox 293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33" name="TextBox 293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34" name="TextBox 293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35" name="TextBox 293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36" name="TextBox 293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37" name="TextBox 293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38" name="TextBox 293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39" name="TextBox 293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40" name="TextBox 293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41" name="TextBox 294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42" name="TextBox 294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43" name="TextBox 294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44" name="TextBox 294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45" name="TextBox 294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46" name="TextBox 294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47" name="TextBox 294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48" name="TextBox 294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49" name="TextBox 294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50" name="TextBox 294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51" name="TextBox 295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52" name="TextBox 295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53" name="TextBox 295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54" name="TextBox 295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55" name="TextBox 295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56" name="TextBox 295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57" name="TextBox 295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58" name="TextBox 295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59" name="TextBox 295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60" name="TextBox 295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61" name="TextBox 296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62" name="TextBox 296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63" name="TextBox 296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64" name="TextBox 296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65" name="TextBox 296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66" name="TextBox 296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67" name="TextBox 296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68" name="TextBox 296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69" name="TextBox 296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70" name="TextBox 296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71" name="TextBox 297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72" name="TextBox 297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73" name="TextBox 297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74" name="TextBox 297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75" name="TextBox 297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76" name="TextBox 297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77" name="TextBox 297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78" name="TextBox 297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79" name="TextBox 297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80" name="TextBox 297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81" name="TextBox 298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82" name="TextBox 298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83" name="TextBox 298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84" name="TextBox 298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85" name="TextBox 298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86" name="TextBox 298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87" name="TextBox 298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88" name="TextBox 298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89" name="TextBox 298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90" name="TextBox 298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91" name="TextBox 299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92" name="TextBox 299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93" name="TextBox 299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94" name="TextBox 299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95" name="TextBox 299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96" name="TextBox 299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97" name="TextBox 299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98" name="TextBox 299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2999" name="TextBox 299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00" name="TextBox 299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01" name="TextBox 300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02" name="TextBox 300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03" name="TextBox 300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04" name="TextBox 300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05" name="TextBox 300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06" name="TextBox 300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07" name="TextBox 300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08" name="TextBox 300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09" name="TextBox 300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10" name="TextBox 300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11" name="TextBox 301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12" name="TextBox 301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13" name="TextBox 301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14" name="TextBox 301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15" name="TextBox 301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16" name="TextBox 301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17" name="TextBox 301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18" name="TextBox 301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19" name="TextBox 301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20" name="TextBox 301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21" name="TextBox 302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22" name="TextBox 302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23" name="TextBox 302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24" name="TextBox 302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25" name="TextBox 302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26" name="TextBox 302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27" name="TextBox 302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28" name="TextBox 302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29" name="TextBox 302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30" name="TextBox 302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31" name="TextBox 303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32" name="TextBox 303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33" name="TextBox 303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34" name="TextBox 303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35" name="TextBox 303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36" name="TextBox 303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37" name="TextBox 303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38" name="TextBox 303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39" name="TextBox 303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40" name="TextBox 303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41" name="TextBox 304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42" name="TextBox 304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43" name="TextBox 304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44" name="TextBox 304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45" name="TextBox 304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46" name="TextBox 304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47" name="TextBox 304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48" name="TextBox 304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49" name="TextBox 304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50" name="TextBox 304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51" name="TextBox 305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52" name="TextBox 305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53" name="TextBox 305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54" name="TextBox 305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55" name="TextBox 305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56" name="TextBox 305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57" name="TextBox 305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58" name="TextBox 305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59" name="TextBox 3058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60" name="TextBox 3059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61" name="TextBox 3060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62" name="TextBox 3061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63" name="TextBox 3062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64" name="TextBox 3063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65" name="TextBox 3064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66" name="TextBox 3065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67" name="TextBox 3066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358</xdr:row>
      <xdr:rowOff>0</xdr:rowOff>
    </xdr:from>
    <xdr:ext cx="184731" cy="264560"/>
    <xdr:sp macro="" textlink="">
      <xdr:nvSpPr>
        <xdr:cNvPr id="3068" name="TextBox 3067"/>
        <xdr:cNvSpPr txBox="1"/>
      </xdr:nvSpPr>
      <xdr:spPr>
        <a:xfrm>
          <a:off x="12925425" y="34224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69" name="TextBox 306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70" name="TextBox 306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71" name="TextBox 307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72" name="TextBox 307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73" name="TextBox 307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74" name="TextBox 307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75" name="TextBox 307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76" name="TextBox 307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77" name="TextBox 307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78" name="TextBox 307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79" name="TextBox 307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80" name="TextBox 307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81" name="TextBox 308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82" name="TextBox 308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83" name="TextBox 308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84" name="TextBox 308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85" name="TextBox 308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86" name="TextBox 308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87" name="TextBox 308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88" name="TextBox 308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89" name="TextBox 308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90" name="TextBox 308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91" name="TextBox 309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92" name="TextBox 309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93" name="TextBox 309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94" name="TextBox 309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95" name="TextBox 309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96" name="TextBox 309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97" name="TextBox 309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98" name="TextBox 309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099" name="TextBox 309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00" name="TextBox 309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01" name="TextBox 310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02" name="TextBox 310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03" name="TextBox 310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04" name="TextBox 310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05" name="TextBox 310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06" name="TextBox 310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07" name="TextBox 310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08" name="TextBox 310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09" name="TextBox 310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10" name="TextBox 310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11" name="TextBox 311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12" name="TextBox 311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13" name="TextBox 311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14" name="TextBox 311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15" name="TextBox 311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16" name="TextBox 311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17" name="TextBox 311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18" name="TextBox 311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19" name="TextBox 311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20" name="TextBox 311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21" name="TextBox 312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22" name="TextBox 312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23" name="TextBox 312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24" name="TextBox 312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25" name="TextBox 312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26" name="TextBox 312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27" name="TextBox 312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28" name="TextBox 312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29" name="TextBox 312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30" name="TextBox 312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31" name="TextBox 313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32" name="TextBox 313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33" name="TextBox 313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34" name="TextBox 313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35" name="TextBox 313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36" name="TextBox 313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37" name="TextBox 313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38" name="TextBox 313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39" name="TextBox 313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40" name="TextBox 313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41" name="TextBox 314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42" name="TextBox 314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43" name="TextBox 314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44" name="TextBox 314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45" name="TextBox 314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46" name="TextBox 314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47" name="TextBox 314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48" name="TextBox 314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49" name="TextBox 314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50" name="TextBox 314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51" name="TextBox 315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52" name="TextBox 315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53" name="TextBox 315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54" name="TextBox 315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55" name="TextBox 315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56" name="TextBox 315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57" name="TextBox 315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58" name="TextBox 315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59" name="TextBox 315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60" name="TextBox 315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61" name="TextBox 316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62" name="TextBox 316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63" name="TextBox 316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64" name="TextBox 316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65" name="TextBox 316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66" name="TextBox 316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67" name="TextBox 316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68" name="TextBox 316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69" name="TextBox 316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70" name="TextBox 316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71" name="TextBox 317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72" name="TextBox 317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73" name="TextBox 317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74" name="TextBox 317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75" name="TextBox 317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76" name="TextBox 317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77" name="TextBox 317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78" name="TextBox 317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79" name="TextBox 317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80" name="TextBox 317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81" name="TextBox 318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82" name="TextBox 318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83" name="TextBox 318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84" name="TextBox 318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85" name="TextBox 318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86" name="TextBox 318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87" name="TextBox 318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88" name="TextBox 318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89" name="TextBox 318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90" name="TextBox 318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91" name="TextBox 319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92" name="TextBox 319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93" name="TextBox 319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94" name="TextBox 319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95" name="TextBox 319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96" name="TextBox 319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97" name="TextBox 319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98" name="TextBox 319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199" name="TextBox 319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00" name="TextBox 319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01" name="TextBox 320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02" name="TextBox 320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03" name="TextBox 320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04" name="TextBox 320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05" name="TextBox 320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06" name="TextBox 320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07" name="TextBox 320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08" name="TextBox 320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09" name="TextBox 320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10" name="TextBox 320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11" name="TextBox 321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12" name="TextBox 321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13" name="TextBox 321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14" name="TextBox 321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15" name="TextBox 321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16" name="TextBox 321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17" name="TextBox 321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18" name="TextBox 321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19" name="TextBox 321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20" name="TextBox 321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21" name="TextBox 322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22" name="TextBox 322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23" name="TextBox 322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24" name="TextBox 322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25" name="TextBox 322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26" name="TextBox 322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27" name="TextBox 322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28" name="TextBox 322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29" name="TextBox 322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30" name="TextBox 322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31" name="TextBox 323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32" name="TextBox 323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33" name="TextBox 323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34" name="TextBox 323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35" name="TextBox 323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36" name="TextBox 323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37" name="TextBox 323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38" name="TextBox 323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39" name="TextBox 323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40" name="TextBox 323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41" name="TextBox 324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42" name="TextBox 324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43" name="TextBox 324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44" name="TextBox 324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45" name="TextBox 324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46" name="TextBox 324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47" name="TextBox 324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48" name="TextBox 324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49" name="TextBox 324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50" name="TextBox 324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51" name="TextBox 325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52" name="TextBox 325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53" name="TextBox 325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54" name="TextBox 325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55" name="TextBox 325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56" name="TextBox 325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57" name="TextBox 325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58" name="TextBox 325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59" name="TextBox 325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60" name="TextBox 325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61" name="TextBox 326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62" name="TextBox 326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63" name="TextBox 326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64" name="TextBox 326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65" name="TextBox 326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66" name="TextBox 326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67" name="TextBox 326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68" name="TextBox 326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69" name="TextBox 326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70" name="TextBox 326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71" name="TextBox 327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72" name="TextBox 327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73" name="TextBox 327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74" name="TextBox 327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75" name="TextBox 327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76" name="TextBox 327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77" name="TextBox 327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78" name="TextBox 327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79" name="TextBox 327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80" name="TextBox 327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81" name="TextBox 328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82" name="TextBox 328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83" name="TextBox 328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84" name="TextBox 328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85" name="TextBox 328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86" name="TextBox 328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87" name="TextBox 328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88" name="TextBox 328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89" name="TextBox 328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90" name="TextBox 328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91" name="TextBox 329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92" name="TextBox 329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93" name="TextBox 329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94" name="TextBox 329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95" name="TextBox 329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96" name="TextBox 329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97" name="TextBox 329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98" name="TextBox 329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299" name="TextBox 329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00" name="TextBox 329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01" name="TextBox 330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02" name="TextBox 330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03" name="TextBox 330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04" name="TextBox 330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05" name="TextBox 330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06" name="TextBox 330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07" name="TextBox 330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08" name="TextBox 330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09" name="TextBox 330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10" name="TextBox 330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11" name="TextBox 331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12" name="TextBox 331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13" name="TextBox 331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14" name="TextBox 331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15" name="TextBox 331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16" name="TextBox 331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17" name="TextBox 331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18" name="TextBox 331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19" name="TextBox 331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20" name="TextBox 331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21" name="TextBox 332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22" name="TextBox 332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23" name="TextBox 332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24" name="TextBox 332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25" name="TextBox 332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26" name="TextBox 332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27" name="TextBox 332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28" name="TextBox 332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29" name="TextBox 332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30" name="TextBox 332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31" name="TextBox 333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32" name="TextBox 333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33" name="TextBox 333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34" name="TextBox 333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35" name="TextBox 333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36" name="TextBox 333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37" name="TextBox 333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38" name="TextBox 333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39" name="TextBox 333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40" name="TextBox 333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41" name="TextBox 334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42" name="TextBox 334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43" name="TextBox 334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44" name="TextBox 334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45" name="TextBox 334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46" name="TextBox 334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47" name="TextBox 334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48" name="TextBox 334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49" name="TextBox 334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50" name="TextBox 334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51" name="TextBox 335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52" name="TextBox 335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53" name="TextBox 335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54" name="TextBox 335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55" name="TextBox 335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56" name="TextBox 335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57" name="TextBox 335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58" name="TextBox 335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59" name="TextBox 335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60" name="TextBox 335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61" name="TextBox 336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62" name="TextBox 336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63" name="TextBox 336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64" name="TextBox 336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65" name="TextBox 336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66" name="TextBox 336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67" name="TextBox 336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68" name="TextBox 336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69" name="TextBox 336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70" name="TextBox 336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71" name="TextBox 337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72" name="TextBox 337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73" name="TextBox 337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74" name="TextBox 337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75" name="TextBox 337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76" name="TextBox 337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77" name="TextBox 337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78" name="TextBox 337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79" name="TextBox 337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80" name="TextBox 337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81" name="TextBox 338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82" name="TextBox 338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83" name="TextBox 338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84" name="TextBox 338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85" name="TextBox 338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86" name="TextBox 338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87" name="TextBox 338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88" name="TextBox 338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89" name="TextBox 338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90" name="TextBox 338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91" name="TextBox 339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92" name="TextBox 339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93" name="TextBox 339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94" name="TextBox 339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95" name="TextBox 339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96" name="TextBox 339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97" name="TextBox 339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98" name="TextBox 339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399" name="TextBox 339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00" name="TextBox 339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01" name="TextBox 340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02" name="TextBox 340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03" name="TextBox 340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04" name="TextBox 340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05" name="TextBox 340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06" name="TextBox 340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07" name="TextBox 340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08" name="TextBox 340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09" name="TextBox 340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10" name="TextBox 340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11" name="TextBox 341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12" name="TextBox 341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13" name="TextBox 341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14" name="TextBox 341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15" name="TextBox 341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16" name="TextBox 341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17" name="TextBox 341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18" name="TextBox 341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19" name="TextBox 341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20" name="TextBox 341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21" name="TextBox 342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22" name="TextBox 342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23" name="TextBox 342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24" name="TextBox 342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25" name="TextBox 342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26" name="TextBox 342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27" name="TextBox 342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28" name="TextBox 342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29" name="TextBox 342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30" name="TextBox 342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31" name="TextBox 343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32" name="TextBox 343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33" name="TextBox 343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34" name="TextBox 343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35" name="TextBox 343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36" name="TextBox 343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37" name="TextBox 343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38" name="TextBox 343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39" name="TextBox 343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40" name="TextBox 343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41" name="TextBox 344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42" name="TextBox 344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43" name="TextBox 344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44" name="TextBox 344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45" name="TextBox 344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46" name="TextBox 344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47" name="TextBox 344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48" name="TextBox 344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49" name="TextBox 344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50" name="TextBox 344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51" name="TextBox 345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52" name="TextBox 345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53" name="TextBox 345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54" name="TextBox 345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55" name="TextBox 345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56" name="TextBox 345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57" name="TextBox 345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58" name="TextBox 345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59" name="TextBox 345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60" name="TextBox 345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61" name="TextBox 346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62" name="TextBox 346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63" name="TextBox 346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64" name="TextBox 346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65" name="TextBox 346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66" name="TextBox 346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67" name="TextBox 346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68" name="TextBox 346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69" name="TextBox 346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70" name="TextBox 346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71" name="TextBox 347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72" name="TextBox 347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73" name="TextBox 347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74" name="TextBox 347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75" name="TextBox 347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76" name="TextBox 347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77" name="TextBox 347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78" name="TextBox 347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79" name="TextBox 347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80" name="TextBox 347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81" name="TextBox 348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82" name="TextBox 348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83" name="TextBox 348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84" name="TextBox 348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85" name="TextBox 348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86" name="TextBox 348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87" name="TextBox 348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88" name="TextBox 348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89" name="TextBox 348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90" name="TextBox 348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91" name="TextBox 349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92" name="TextBox 349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93" name="TextBox 349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94" name="TextBox 349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95" name="TextBox 349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96" name="TextBox 349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97" name="TextBox 349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98" name="TextBox 349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499" name="TextBox 349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00" name="TextBox 349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01" name="TextBox 350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02" name="TextBox 350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03" name="TextBox 350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04" name="TextBox 350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05" name="TextBox 350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06" name="TextBox 350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07" name="TextBox 350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08" name="TextBox 350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09" name="TextBox 350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10" name="TextBox 350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11" name="TextBox 351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12" name="TextBox 351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13" name="TextBox 351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14" name="TextBox 351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15" name="TextBox 351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16" name="TextBox 351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17" name="TextBox 351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18" name="TextBox 351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19" name="TextBox 351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20" name="TextBox 351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21" name="TextBox 352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22" name="TextBox 352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23" name="TextBox 352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24" name="TextBox 352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25" name="TextBox 352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26" name="TextBox 352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27" name="TextBox 352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28" name="TextBox 352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29" name="TextBox 352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30" name="TextBox 352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31" name="TextBox 353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32" name="TextBox 353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33" name="TextBox 353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34" name="TextBox 353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35" name="TextBox 353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36" name="TextBox 353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37" name="TextBox 353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38" name="TextBox 353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39" name="TextBox 353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40" name="TextBox 353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41" name="TextBox 354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42" name="TextBox 354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43" name="TextBox 354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44" name="TextBox 354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45" name="TextBox 354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46" name="TextBox 354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47" name="TextBox 354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48" name="TextBox 354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49" name="TextBox 354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50" name="TextBox 354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51" name="TextBox 355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52" name="TextBox 355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53" name="TextBox 355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54" name="TextBox 355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55" name="TextBox 355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56" name="TextBox 355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57" name="TextBox 355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58" name="TextBox 355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59" name="TextBox 355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60" name="TextBox 355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61" name="TextBox 356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62" name="TextBox 356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63" name="TextBox 356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64" name="TextBox 356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65" name="TextBox 356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66" name="TextBox 356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67" name="TextBox 356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68" name="TextBox 356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69" name="TextBox 356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70" name="TextBox 356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71" name="TextBox 357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72" name="TextBox 357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73" name="TextBox 357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74" name="TextBox 357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75" name="TextBox 357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76" name="TextBox 357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77" name="TextBox 357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78" name="TextBox 357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79" name="TextBox 357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80" name="TextBox 357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81" name="TextBox 358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82" name="TextBox 358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83" name="TextBox 358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84" name="TextBox 358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85" name="TextBox 358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86" name="TextBox 358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87" name="TextBox 358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88" name="TextBox 358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89" name="TextBox 358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90" name="TextBox 358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91" name="TextBox 359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92" name="TextBox 359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93" name="TextBox 359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94" name="TextBox 359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95" name="TextBox 359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96" name="TextBox 359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97" name="TextBox 359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98" name="TextBox 359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599" name="TextBox 359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00" name="TextBox 359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01" name="TextBox 360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02" name="TextBox 360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03" name="TextBox 360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04" name="TextBox 360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05" name="TextBox 360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06" name="TextBox 360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07" name="TextBox 360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08" name="TextBox 360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09" name="TextBox 360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10" name="TextBox 360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11" name="TextBox 361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12" name="TextBox 361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13" name="TextBox 361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14" name="TextBox 361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15" name="TextBox 361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16" name="TextBox 361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17" name="TextBox 361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18" name="TextBox 361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19" name="TextBox 361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20" name="TextBox 361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21" name="TextBox 362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22" name="TextBox 362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23" name="TextBox 362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24" name="TextBox 362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25" name="TextBox 362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26" name="TextBox 362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27" name="TextBox 362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28" name="TextBox 362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29" name="TextBox 362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30" name="TextBox 362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31" name="TextBox 363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32" name="TextBox 363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33" name="TextBox 363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34" name="TextBox 363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35" name="TextBox 363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36" name="TextBox 363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37" name="TextBox 363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38" name="TextBox 363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39" name="TextBox 363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40" name="TextBox 363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41" name="TextBox 364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42" name="TextBox 364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43" name="TextBox 364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44" name="TextBox 364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45" name="TextBox 364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46" name="TextBox 364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47" name="TextBox 364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48" name="TextBox 364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49" name="TextBox 364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50" name="TextBox 364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51" name="TextBox 365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52" name="TextBox 365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53" name="TextBox 365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54" name="TextBox 365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55" name="TextBox 365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56" name="TextBox 365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57" name="TextBox 365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58" name="TextBox 365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59" name="TextBox 365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60" name="TextBox 365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61" name="TextBox 366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62" name="TextBox 366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63" name="TextBox 366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64" name="TextBox 366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65" name="TextBox 366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66" name="TextBox 366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67" name="TextBox 366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68" name="TextBox 366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69" name="TextBox 366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70" name="TextBox 366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71" name="TextBox 367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72" name="TextBox 367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73" name="TextBox 367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74" name="TextBox 367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75" name="TextBox 367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76" name="TextBox 367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77" name="TextBox 367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78" name="TextBox 367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79" name="TextBox 367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80" name="TextBox 367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81" name="TextBox 368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82" name="TextBox 368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83" name="TextBox 368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84" name="TextBox 368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85" name="TextBox 368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86" name="TextBox 368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87" name="TextBox 368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88" name="TextBox 368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89" name="TextBox 368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90" name="TextBox 368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91" name="TextBox 369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92" name="TextBox 369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93" name="TextBox 369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94" name="TextBox 369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95" name="TextBox 369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96" name="TextBox 369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97" name="TextBox 369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98" name="TextBox 369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699" name="TextBox 369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00" name="TextBox 369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01" name="TextBox 370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02" name="TextBox 370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03" name="TextBox 370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04" name="TextBox 370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05" name="TextBox 370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06" name="TextBox 370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07" name="TextBox 370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08" name="TextBox 370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09" name="TextBox 370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10" name="TextBox 370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11" name="TextBox 371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12" name="TextBox 371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13" name="TextBox 371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14" name="TextBox 371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15" name="TextBox 371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16" name="TextBox 371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17" name="TextBox 371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18" name="TextBox 371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19" name="TextBox 371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20" name="TextBox 371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21" name="TextBox 372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22" name="TextBox 372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23" name="TextBox 372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24" name="TextBox 372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25" name="TextBox 372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26" name="TextBox 372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27" name="TextBox 372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28" name="TextBox 372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29" name="TextBox 372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30" name="TextBox 372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31" name="TextBox 373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32" name="TextBox 373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33" name="TextBox 373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34" name="TextBox 373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35" name="TextBox 373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36" name="TextBox 373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37" name="TextBox 373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38" name="TextBox 373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39" name="TextBox 373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40" name="TextBox 373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41" name="TextBox 374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42" name="TextBox 374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43" name="TextBox 374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44" name="TextBox 374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45" name="TextBox 374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46" name="TextBox 374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47" name="TextBox 374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48" name="TextBox 374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49" name="TextBox 374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50" name="TextBox 374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51" name="TextBox 375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52" name="TextBox 375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53" name="TextBox 375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54" name="TextBox 375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55" name="TextBox 375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56" name="TextBox 375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57" name="TextBox 375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58" name="TextBox 375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59" name="TextBox 375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60" name="TextBox 375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61" name="TextBox 376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62" name="TextBox 376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63" name="TextBox 376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64" name="TextBox 376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65" name="TextBox 376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66" name="TextBox 376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67" name="TextBox 376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68" name="TextBox 376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69" name="TextBox 376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70" name="TextBox 376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71" name="TextBox 377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72" name="TextBox 377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73" name="TextBox 377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74" name="TextBox 377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75" name="TextBox 377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76" name="TextBox 377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77" name="TextBox 377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78" name="TextBox 377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79" name="TextBox 377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80" name="TextBox 377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81" name="TextBox 378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82" name="TextBox 378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83" name="TextBox 378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84" name="TextBox 378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85" name="TextBox 378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86" name="TextBox 378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87" name="TextBox 378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88" name="TextBox 378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89" name="TextBox 378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90" name="TextBox 378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91" name="TextBox 379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92" name="TextBox 379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93" name="TextBox 379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94" name="TextBox 379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95" name="TextBox 379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96" name="TextBox 379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97" name="TextBox 379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98" name="TextBox 379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799" name="TextBox 379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00" name="TextBox 379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01" name="TextBox 380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02" name="TextBox 380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03" name="TextBox 380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04" name="TextBox 380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05" name="TextBox 380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06" name="TextBox 380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07" name="TextBox 380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08" name="TextBox 380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09" name="TextBox 380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10" name="TextBox 380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11" name="TextBox 381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12" name="TextBox 381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13" name="TextBox 381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14" name="TextBox 381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15" name="TextBox 381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16" name="TextBox 381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17" name="TextBox 381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18" name="TextBox 381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19" name="TextBox 381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20" name="TextBox 381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21" name="TextBox 382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22" name="TextBox 382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23" name="TextBox 382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24" name="TextBox 382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25" name="TextBox 382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26" name="TextBox 382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27" name="TextBox 382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28" name="TextBox 382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29" name="TextBox 382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30" name="TextBox 382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31" name="TextBox 383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32" name="TextBox 383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33" name="TextBox 383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34" name="TextBox 383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35" name="TextBox 383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36" name="TextBox 383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37" name="TextBox 383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38" name="TextBox 383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39" name="TextBox 383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40" name="TextBox 383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41" name="TextBox 384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42" name="TextBox 384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43" name="TextBox 384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44" name="TextBox 384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45" name="TextBox 384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46" name="TextBox 384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47" name="TextBox 384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48" name="TextBox 384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49" name="TextBox 384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50" name="TextBox 384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51" name="TextBox 385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52" name="TextBox 385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53" name="TextBox 385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54" name="TextBox 385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55" name="TextBox 385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56" name="TextBox 385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57" name="TextBox 385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58" name="TextBox 385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59" name="TextBox 385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60" name="TextBox 385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61" name="TextBox 386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62" name="TextBox 386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63" name="TextBox 386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64" name="TextBox 386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65" name="TextBox 386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66" name="TextBox 386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67" name="TextBox 386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68" name="TextBox 386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69" name="TextBox 386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70" name="TextBox 386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71" name="TextBox 387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72" name="TextBox 387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73" name="TextBox 387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74" name="TextBox 387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75" name="TextBox 387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76" name="TextBox 387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77" name="TextBox 387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78" name="TextBox 387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79" name="TextBox 387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80" name="TextBox 387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81" name="TextBox 388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82" name="TextBox 388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83" name="TextBox 388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84" name="TextBox 388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85" name="TextBox 388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86" name="TextBox 388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87" name="TextBox 388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88" name="TextBox 388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89" name="TextBox 388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90" name="TextBox 388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91" name="TextBox 389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92" name="TextBox 389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93" name="TextBox 389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94" name="TextBox 389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95" name="TextBox 389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96" name="TextBox 389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97" name="TextBox 389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98" name="TextBox 389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899" name="TextBox 389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00" name="TextBox 389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01" name="TextBox 390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02" name="TextBox 390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03" name="TextBox 390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04" name="TextBox 390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05" name="TextBox 390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06" name="TextBox 390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07" name="TextBox 390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08" name="TextBox 390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09" name="TextBox 390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10" name="TextBox 390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11" name="TextBox 391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12" name="TextBox 391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13" name="TextBox 391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14" name="TextBox 391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15" name="TextBox 391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16" name="TextBox 391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17" name="TextBox 391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18" name="TextBox 391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19" name="TextBox 391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20" name="TextBox 391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21" name="TextBox 392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22" name="TextBox 392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23" name="TextBox 392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24" name="TextBox 392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25" name="TextBox 392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26" name="TextBox 392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27" name="TextBox 392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28" name="TextBox 392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29" name="TextBox 392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30" name="TextBox 392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31" name="TextBox 393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32" name="TextBox 393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33" name="TextBox 393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34" name="TextBox 393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35" name="TextBox 393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36" name="TextBox 393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37" name="TextBox 393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38" name="TextBox 393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39" name="TextBox 393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40" name="TextBox 393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41" name="TextBox 394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42" name="TextBox 394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43" name="TextBox 394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44" name="TextBox 394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45" name="TextBox 394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46" name="TextBox 394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47" name="TextBox 394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48" name="TextBox 394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49" name="TextBox 394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50" name="TextBox 394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51" name="TextBox 395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52" name="TextBox 395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53" name="TextBox 395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54" name="TextBox 395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55" name="TextBox 395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56" name="TextBox 395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57" name="TextBox 395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58" name="TextBox 395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59" name="TextBox 395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60" name="TextBox 395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61" name="TextBox 396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62" name="TextBox 396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63" name="TextBox 396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64" name="TextBox 396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65" name="TextBox 396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66" name="TextBox 396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67" name="TextBox 396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68" name="TextBox 396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69" name="TextBox 396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70" name="TextBox 396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71" name="TextBox 397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72" name="TextBox 397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73" name="TextBox 397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74" name="TextBox 397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75" name="TextBox 397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76" name="TextBox 397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77" name="TextBox 397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78" name="TextBox 397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79" name="TextBox 397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80" name="TextBox 397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81" name="TextBox 398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82" name="TextBox 398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83" name="TextBox 398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84" name="TextBox 398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85" name="TextBox 398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86" name="TextBox 398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87" name="TextBox 398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88" name="TextBox 398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89" name="TextBox 398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90" name="TextBox 398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91" name="TextBox 399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92" name="TextBox 399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93" name="TextBox 399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94" name="TextBox 399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95" name="TextBox 399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96" name="TextBox 399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97" name="TextBox 399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98" name="TextBox 399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3999" name="TextBox 399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00" name="TextBox 399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01" name="TextBox 400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02" name="TextBox 400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03" name="TextBox 400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04" name="TextBox 400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05" name="TextBox 400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06" name="TextBox 400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07" name="TextBox 400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08" name="TextBox 400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09" name="TextBox 400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10" name="TextBox 400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11" name="TextBox 401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12" name="TextBox 401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13" name="TextBox 401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14" name="TextBox 401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15" name="TextBox 401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16" name="TextBox 401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17" name="TextBox 401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18" name="TextBox 401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19" name="TextBox 401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20" name="TextBox 401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21" name="TextBox 402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22" name="TextBox 402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23" name="TextBox 402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24" name="TextBox 402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25" name="TextBox 402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26" name="TextBox 402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27" name="TextBox 402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28" name="TextBox 402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29" name="TextBox 402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30" name="TextBox 402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31" name="TextBox 403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32" name="TextBox 403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33" name="TextBox 403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34" name="TextBox 403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35" name="TextBox 403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36" name="TextBox 403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37" name="TextBox 403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38" name="TextBox 403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39" name="TextBox 403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40" name="TextBox 403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41" name="TextBox 404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42" name="TextBox 404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43" name="TextBox 404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44" name="TextBox 404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45" name="TextBox 404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46" name="TextBox 404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47" name="TextBox 404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48" name="TextBox 404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49" name="TextBox 404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50" name="TextBox 404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51" name="TextBox 405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52" name="TextBox 405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53" name="TextBox 405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54" name="TextBox 405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55" name="TextBox 405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56" name="TextBox 405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57" name="TextBox 405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58" name="TextBox 405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59" name="TextBox 405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60" name="TextBox 405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61" name="TextBox 406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62" name="TextBox 406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63" name="TextBox 406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64" name="TextBox 406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65" name="TextBox 406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66" name="TextBox 406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67" name="TextBox 406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68" name="TextBox 406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69" name="TextBox 406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70" name="TextBox 406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71" name="TextBox 407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72" name="TextBox 407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73" name="TextBox 407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74" name="TextBox 407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75" name="TextBox 407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76" name="TextBox 407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77" name="TextBox 407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78" name="TextBox 407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79" name="TextBox 407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80" name="TextBox 407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81" name="TextBox 4080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82" name="TextBox 4081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83" name="TextBox 4082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84" name="TextBox 4083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85" name="TextBox 4084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86" name="TextBox 4085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87" name="TextBox 4086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88" name="TextBox 4087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89" name="TextBox 4088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142875</xdr:colOff>
      <xdr:row>366</xdr:row>
      <xdr:rowOff>0</xdr:rowOff>
    </xdr:from>
    <xdr:ext cx="184731" cy="264560"/>
    <xdr:sp macro="" textlink="">
      <xdr:nvSpPr>
        <xdr:cNvPr id="4090" name="TextBox 4089"/>
        <xdr:cNvSpPr txBox="1"/>
      </xdr:nvSpPr>
      <xdr:spPr>
        <a:xfrm>
          <a:off x="12925425" y="3480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78C9B480-31EB-4971-BF85-D396B6E7F3AD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EC77FB49-2281-4A19-A744-18CA013ABD2F}" state="hidden">
      <selection activeCell="A2" sqref="A2"/>
      <pageMargins left="0.7" right="0.7" top="0.75" bottom="0.75" header="0.3" footer="0.3"/>
      <pageSetup paperSize="9" orientation="portrait" verticalDpi="0" r:id="rId2"/>
    </customSheetView>
    <customSheetView guid="{F1B80137-1FBD-4C4F-9F6C-89E69F136F4D}" state="hidden">
      <selection activeCell="A2" sqref="A2"/>
      <pageMargins left="0.7" right="0.7" top="0.75" bottom="0.75" header="0.3" footer="0.3"/>
      <pageSetup paperSize="9" orientation="portrait" verticalDpi="0" r:id="rId3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4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5"/>
    </customSheetView>
    <customSheetView guid="{0665383F-517F-4531-85E8-11311FD6FB0A}" state="hidden">
      <selection activeCell="A2" sqref="A2"/>
      <pageMargins left="0.7" right="0.7" top="0.75" bottom="0.75" header="0.3" footer="0.3"/>
      <pageSetup paperSize="9" orientation="portrait" verticalDpi="0" r:id="rId6"/>
    </customSheetView>
    <customSheetView guid="{3792B725-69C0-48E2-A18B-1F4E7385BF7C}" state="hidden">
      <selection activeCell="A2" sqref="A2"/>
      <pageMargins left="0.7" right="0.7" top="0.75" bottom="0.75" header="0.3" footer="0.3"/>
      <pageSetup paperSize="9" orientation="portrait" verticalDpi="0" r:id="rId7"/>
    </customSheetView>
  </customSheetViews>
  <pageMargins left="0.7" right="0.7" top="0.75" bottom="0.75" header="0.3" footer="0.3"/>
  <pageSetup paperSize="9"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597"/>
  <sheetViews>
    <sheetView zoomScale="85" zoomScaleNormal="85" zoomScaleSheetLayoutView="85"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5.28515625" customWidth="1"/>
    <col min="2" max="2" width="10.5703125" style="126" customWidth="1"/>
    <col min="3" max="3" width="11" customWidth="1"/>
    <col min="4" max="4" width="9.140625" customWidth="1"/>
    <col min="5" max="5" width="18" style="127" customWidth="1"/>
    <col min="6" max="6" width="9.140625" style="3" customWidth="1"/>
    <col min="7" max="7" width="47.42578125" customWidth="1"/>
    <col min="8" max="9" width="12.85546875" style="3" customWidth="1"/>
    <col min="10" max="10" width="11.5703125" style="128" customWidth="1"/>
    <col min="11" max="11" width="12.42578125" customWidth="1"/>
    <col min="12" max="12" width="14" customWidth="1"/>
    <col min="13" max="13" width="6.7109375" customWidth="1"/>
    <col min="14" max="14" width="10.7109375" style="129" customWidth="1"/>
    <col min="15" max="15" width="14.42578125" customWidth="1"/>
    <col min="16" max="16" width="15.42578125" customWidth="1"/>
    <col min="17" max="18" width="12" style="130" customWidth="1"/>
    <col min="19" max="19" width="10.28515625" customWidth="1"/>
    <col min="20" max="20" width="11.7109375" style="131" customWidth="1"/>
    <col min="21" max="21" width="12.42578125" style="131" customWidth="1"/>
    <col min="22" max="22" width="11.7109375" style="3" customWidth="1"/>
    <col min="23" max="23" width="11.7109375" style="41" customWidth="1"/>
    <col min="24" max="27" width="5.42578125" customWidth="1"/>
    <col min="28" max="28" width="14.28515625" customWidth="1"/>
    <col min="29" max="29" width="12.140625" customWidth="1"/>
    <col min="30" max="33" width="7.140625" style="129" customWidth="1"/>
    <col min="34" max="34" width="8.5703125" style="129" customWidth="1"/>
    <col min="35" max="35" width="11.7109375" style="131" customWidth="1"/>
    <col min="36" max="36" width="12.140625" style="131" customWidth="1"/>
    <col min="37" max="37" width="11" style="3" customWidth="1"/>
    <col min="38" max="38" width="9.140625" style="126" customWidth="1"/>
    <col min="39" max="39" width="10" customWidth="1"/>
    <col min="40" max="41" width="9.140625" customWidth="1"/>
    <col min="42" max="42" width="38" customWidth="1"/>
    <col min="43" max="43" width="11.42578125" style="36" customWidth="1"/>
    <col min="44" max="44" width="12.7109375" customWidth="1"/>
    <col min="45" max="45" width="11.28515625" style="130" customWidth="1"/>
    <col min="46" max="47" width="9.140625" customWidth="1"/>
    <col min="48" max="48" width="9.140625" style="36" customWidth="1"/>
    <col min="49" max="49" width="7.7109375" customWidth="1"/>
  </cols>
  <sheetData>
    <row r="1" spans="1:49" s="37" customFormat="1" ht="23.25">
      <c r="A1" s="278" t="s">
        <v>2890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N1" s="38"/>
      <c r="Q1" s="39"/>
      <c r="R1" s="39"/>
      <c r="T1" s="40"/>
      <c r="U1" s="40"/>
      <c r="W1" s="41"/>
      <c r="AD1" s="38"/>
      <c r="AE1" s="38"/>
      <c r="AF1" s="38"/>
      <c r="AG1" s="38"/>
      <c r="AH1" s="38"/>
      <c r="AI1" s="40"/>
      <c r="AJ1" s="40"/>
      <c r="AL1" s="42"/>
      <c r="AQ1" s="42"/>
      <c r="AS1" s="39"/>
      <c r="AV1" s="42"/>
    </row>
    <row r="2" spans="1:49" s="43" customFormat="1" ht="15" customHeight="1">
      <c r="A2" s="279" t="s">
        <v>30</v>
      </c>
      <c r="B2" s="279" t="s">
        <v>50</v>
      </c>
      <c r="C2" s="282" t="s">
        <v>18</v>
      </c>
      <c r="D2" s="283"/>
      <c r="E2" s="279" t="s">
        <v>34</v>
      </c>
      <c r="F2" s="279" t="s">
        <v>19</v>
      </c>
      <c r="G2" s="279" t="s">
        <v>20</v>
      </c>
      <c r="H2" s="279" t="s">
        <v>51</v>
      </c>
      <c r="I2" s="279" t="s">
        <v>52</v>
      </c>
      <c r="J2" s="279" t="s">
        <v>53</v>
      </c>
      <c r="K2" s="279" t="s">
        <v>75</v>
      </c>
      <c r="L2" s="279" t="s">
        <v>42</v>
      </c>
      <c r="M2" s="294" t="s">
        <v>2891</v>
      </c>
      <c r="N2" s="279" t="s">
        <v>43</v>
      </c>
      <c r="O2" s="279" t="s">
        <v>54</v>
      </c>
      <c r="P2" s="297" t="s">
        <v>2892</v>
      </c>
      <c r="Q2" s="286" t="s">
        <v>44</v>
      </c>
      <c r="R2" s="287"/>
      <c r="S2" s="279" t="s">
        <v>35</v>
      </c>
      <c r="T2" s="282" t="s">
        <v>0</v>
      </c>
      <c r="U2" s="283"/>
      <c r="V2" s="283"/>
      <c r="W2" s="290"/>
      <c r="X2" s="282" t="s">
        <v>58</v>
      </c>
      <c r="Y2" s="283"/>
      <c r="Z2" s="283"/>
      <c r="AA2" s="291"/>
      <c r="AB2" s="282" t="s">
        <v>31</v>
      </c>
      <c r="AC2" s="283"/>
      <c r="AD2" s="283"/>
      <c r="AE2" s="283"/>
      <c r="AF2" s="283"/>
      <c r="AG2" s="283"/>
      <c r="AH2" s="283"/>
      <c r="AI2" s="283"/>
      <c r="AJ2" s="283"/>
      <c r="AK2" s="291"/>
      <c r="AL2" s="279" t="s">
        <v>61</v>
      </c>
      <c r="AM2" s="279" t="s">
        <v>2893</v>
      </c>
      <c r="AN2" s="308" t="s">
        <v>2894</v>
      </c>
      <c r="AO2" s="309"/>
      <c r="AP2" s="309"/>
      <c r="AQ2" s="309"/>
      <c r="AR2" s="309"/>
      <c r="AS2" s="309"/>
      <c r="AT2" s="309"/>
      <c r="AU2" s="309"/>
      <c r="AV2" s="310"/>
      <c r="AW2" s="279" t="s">
        <v>39</v>
      </c>
    </row>
    <row r="3" spans="1:49" s="43" customFormat="1" ht="26.25" customHeight="1">
      <c r="A3" s="280"/>
      <c r="B3" s="280"/>
      <c r="C3" s="279" t="s">
        <v>45</v>
      </c>
      <c r="D3" s="279" t="s">
        <v>46</v>
      </c>
      <c r="E3" s="280"/>
      <c r="F3" s="280"/>
      <c r="G3" s="280"/>
      <c r="H3" s="280"/>
      <c r="I3" s="280"/>
      <c r="J3" s="280"/>
      <c r="K3" s="280"/>
      <c r="L3" s="280"/>
      <c r="M3" s="295"/>
      <c r="N3" s="280"/>
      <c r="O3" s="280"/>
      <c r="P3" s="298"/>
      <c r="Q3" s="288"/>
      <c r="R3" s="289"/>
      <c r="S3" s="280"/>
      <c r="T3" s="279" t="s">
        <v>47</v>
      </c>
      <c r="U3" s="279" t="s">
        <v>40</v>
      </c>
      <c r="V3" s="284" t="s">
        <v>41</v>
      </c>
      <c r="W3" s="292" t="s">
        <v>24</v>
      </c>
      <c r="X3" s="279" t="s">
        <v>57</v>
      </c>
      <c r="Y3" s="279" t="s">
        <v>36</v>
      </c>
      <c r="Z3" s="279" t="s">
        <v>59</v>
      </c>
      <c r="AA3" s="279" t="s">
        <v>60</v>
      </c>
      <c r="AB3" s="279" t="s">
        <v>28</v>
      </c>
      <c r="AC3" s="279" t="s">
        <v>29</v>
      </c>
      <c r="AD3" s="282" t="s">
        <v>21</v>
      </c>
      <c r="AE3" s="291"/>
      <c r="AF3" s="279" t="s">
        <v>33</v>
      </c>
      <c r="AG3" s="282" t="s">
        <v>26</v>
      </c>
      <c r="AH3" s="291"/>
      <c r="AI3" s="311" t="s">
        <v>25</v>
      </c>
      <c r="AJ3" s="279" t="s">
        <v>22</v>
      </c>
      <c r="AK3" s="313" t="s">
        <v>23</v>
      </c>
      <c r="AL3" s="280"/>
      <c r="AM3" s="306"/>
      <c r="AN3" s="304" t="s">
        <v>2895</v>
      </c>
      <c r="AO3" s="304" t="s">
        <v>2896</v>
      </c>
      <c r="AP3" s="304" t="s">
        <v>2897</v>
      </c>
      <c r="AQ3" s="315" t="s">
        <v>2898</v>
      </c>
      <c r="AR3" s="315" t="s">
        <v>2899</v>
      </c>
      <c r="AS3" s="300" t="s">
        <v>2900</v>
      </c>
      <c r="AT3" s="302" t="s">
        <v>2901</v>
      </c>
      <c r="AU3" s="303"/>
      <c r="AV3" s="304" t="s">
        <v>2902</v>
      </c>
      <c r="AW3" s="280"/>
    </row>
    <row r="4" spans="1:49" s="43" customFormat="1" ht="66" customHeight="1">
      <c r="A4" s="281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96"/>
      <c r="N4" s="281"/>
      <c r="O4" s="281"/>
      <c r="P4" s="299"/>
      <c r="Q4" s="44" t="s">
        <v>37</v>
      </c>
      <c r="R4" s="44" t="s">
        <v>38</v>
      </c>
      <c r="S4" s="281"/>
      <c r="T4" s="281"/>
      <c r="U4" s="281"/>
      <c r="V4" s="285"/>
      <c r="W4" s="293"/>
      <c r="X4" s="281"/>
      <c r="Y4" s="281"/>
      <c r="Z4" s="281"/>
      <c r="AA4" s="281"/>
      <c r="AB4" s="281"/>
      <c r="AC4" s="281"/>
      <c r="AD4" s="45" t="s">
        <v>32</v>
      </c>
      <c r="AE4" s="45" t="s">
        <v>27</v>
      </c>
      <c r="AF4" s="281"/>
      <c r="AG4" s="45" t="s">
        <v>49</v>
      </c>
      <c r="AH4" s="45" t="s">
        <v>27</v>
      </c>
      <c r="AI4" s="312"/>
      <c r="AJ4" s="281"/>
      <c r="AK4" s="314"/>
      <c r="AL4" s="281"/>
      <c r="AM4" s="307"/>
      <c r="AN4" s="305"/>
      <c r="AO4" s="305"/>
      <c r="AP4" s="305"/>
      <c r="AQ4" s="316"/>
      <c r="AR4" s="316"/>
      <c r="AS4" s="301"/>
      <c r="AT4" s="46" t="s">
        <v>2903</v>
      </c>
      <c r="AU4" s="46" t="s">
        <v>754</v>
      </c>
      <c r="AV4" s="305"/>
      <c r="AW4" s="281"/>
    </row>
    <row r="5" spans="1:49" s="3" customFormat="1" ht="15" customHeight="1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  <c r="U5" s="2">
        <v>21</v>
      </c>
      <c r="V5" s="2">
        <v>22</v>
      </c>
      <c r="W5" s="2">
        <v>23</v>
      </c>
      <c r="X5" s="2">
        <v>24</v>
      </c>
      <c r="Y5" s="2">
        <v>25</v>
      </c>
      <c r="Z5" s="2">
        <v>26</v>
      </c>
      <c r="AA5" s="2">
        <v>27</v>
      </c>
      <c r="AB5" s="2">
        <v>28</v>
      </c>
      <c r="AC5" s="2">
        <v>29</v>
      </c>
      <c r="AD5" s="2">
        <v>30</v>
      </c>
      <c r="AE5" s="2">
        <v>31</v>
      </c>
      <c r="AF5" s="2">
        <v>32</v>
      </c>
      <c r="AG5" s="2">
        <v>33</v>
      </c>
      <c r="AH5" s="2">
        <v>34</v>
      </c>
      <c r="AI5" s="2">
        <v>35</v>
      </c>
      <c r="AJ5" s="2">
        <v>36</v>
      </c>
      <c r="AK5" s="2">
        <v>37</v>
      </c>
      <c r="AL5" s="2">
        <v>38</v>
      </c>
      <c r="AM5" s="2">
        <v>39</v>
      </c>
      <c r="AN5" s="2">
        <v>40</v>
      </c>
      <c r="AO5" s="2">
        <v>41</v>
      </c>
      <c r="AP5" s="2">
        <v>42</v>
      </c>
      <c r="AQ5" s="2">
        <v>43</v>
      </c>
      <c r="AR5" s="2">
        <v>44</v>
      </c>
      <c r="AS5" s="2">
        <v>45</v>
      </c>
      <c r="AT5" s="2">
        <v>46</v>
      </c>
      <c r="AU5" s="2">
        <v>47</v>
      </c>
      <c r="AV5" s="2">
        <v>48</v>
      </c>
      <c r="AW5" s="2">
        <v>49</v>
      </c>
    </row>
    <row r="6" spans="1:49" s="56" customFormat="1" ht="51">
      <c r="A6" s="47">
        <v>2</v>
      </c>
      <c r="B6" s="47" t="s">
        <v>2904</v>
      </c>
      <c r="C6" s="47" t="s">
        <v>131</v>
      </c>
      <c r="D6" s="47" t="s">
        <v>2731</v>
      </c>
      <c r="E6" s="48" t="s">
        <v>2905</v>
      </c>
      <c r="F6" s="49" t="s">
        <v>5267</v>
      </c>
      <c r="G6" s="48" t="s">
        <v>2906</v>
      </c>
      <c r="H6" s="50" t="s">
        <v>2907</v>
      </c>
      <c r="I6" s="47" t="s">
        <v>2908</v>
      </c>
      <c r="J6" s="47" t="s">
        <v>135</v>
      </c>
      <c r="K6" s="47" t="s">
        <v>136</v>
      </c>
      <c r="L6" s="47" t="s">
        <v>2909</v>
      </c>
      <c r="M6" s="47" t="s">
        <v>2910</v>
      </c>
      <c r="N6" s="47" t="s">
        <v>2867</v>
      </c>
      <c r="O6" s="51">
        <v>5275.08</v>
      </c>
      <c r="P6" s="51">
        <v>5000.07</v>
      </c>
      <c r="Q6" s="51">
        <v>5000.07</v>
      </c>
      <c r="R6" s="51">
        <v>5900.0825999999997</v>
      </c>
      <c r="S6" s="51" t="s">
        <v>566</v>
      </c>
      <c r="T6" s="52" t="s">
        <v>131</v>
      </c>
      <c r="U6" s="52" t="s">
        <v>139</v>
      </c>
      <c r="V6" s="53">
        <v>42998</v>
      </c>
      <c r="W6" s="53">
        <v>43028</v>
      </c>
      <c r="X6" s="47" t="s">
        <v>2910</v>
      </c>
      <c r="Y6" s="47" t="s">
        <v>2910</v>
      </c>
      <c r="Z6" s="53" t="s">
        <v>2910</v>
      </c>
      <c r="AA6" s="53" t="s">
        <v>2910</v>
      </c>
      <c r="AB6" s="54" t="s">
        <v>5268</v>
      </c>
      <c r="AC6" s="54" t="s">
        <v>567</v>
      </c>
      <c r="AD6" s="47">
        <v>796</v>
      </c>
      <c r="AE6" s="47" t="s">
        <v>555</v>
      </c>
      <c r="AF6" s="47">
        <v>1</v>
      </c>
      <c r="AG6" s="47">
        <v>45</v>
      </c>
      <c r="AH6" s="47" t="s">
        <v>197</v>
      </c>
      <c r="AI6" s="53">
        <v>43048</v>
      </c>
      <c r="AJ6" s="53">
        <v>43048</v>
      </c>
      <c r="AK6" s="53">
        <v>43099</v>
      </c>
      <c r="AL6" s="50">
        <v>2017</v>
      </c>
      <c r="AM6" s="53" t="s">
        <v>2910</v>
      </c>
      <c r="AN6" s="47" t="s">
        <v>2911</v>
      </c>
      <c r="AO6" s="256" t="s">
        <v>2912</v>
      </c>
      <c r="AP6" s="54" t="s">
        <v>2913</v>
      </c>
      <c r="AQ6" s="47" t="s">
        <v>2914</v>
      </c>
      <c r="AR6" s="50">
        <v>2018</v>
      </c>
      <c r="AS6" s="55">
        <v>6867.0278769999995</v>
      </c>
      <c r="AT6" s="51">
        <v>0</v>
      </c>
      <c r="AU6" s="51">
        <v>0</v>
      </c>
      <c r="AV6" s="50">
        <v>670</v>
      </c>
      <c r="AW6" s="51" t="s">
        <v>2909</v>
      </c>
    </row>
    <row r="7" spans="1:49" s="56" customFormat="1" ht="63.75">
      <c r="A7" s="47">
        <v>2</v>
      </c>
      <c r="B7" s="47" t="s">
        <v>2915</v>
      </c>
      <c r="C7" s="47" t="s">
        <v>131</v>
      </c>
      <c r="D7" s="47" t="s">
        <v>2731</v>
      </c>
      <c r="E7" s="48" t="s">
        <v>2905</v>
      </c>
      <c r="F7" s="49" t="s">
        <v>5269</v>
      </c>
      <c r="G7" s="48" t="s">
        <v>2916</v>
      </c>
      <c r="H7" s="50" t="s">
        <v>2907</v>
      </c>
      <c r="I7" s="47" t="s">
        <v>2908</v>
      </c>
      <c r="J7" s="47" t="s">
        <v>135</v>
      </c>
      <c r="K7" s="47" t="s">
        <v>136</v>
      </c>
      <c r="L7" s="47" t="s">
        <v>2917</v>
      </c>
      <c r="M7" s="47" t="s">
        <v>2910</v>
      </c>
      <c r="N7" s="47" t="s">
        <v>2867</v>
      </c>
      <c r="O7" s="51">
        <v>4856.8500000000004</v>
      </c>
      <c r="P7" s="51">
        <v>4850.8500000000004</v>
      </c>
      <c r="Q7" s="51">
        <v>4850.8500000000004</v>
      </c>
      <c r="R7" s="51">
        <v>5724.0029999999997</v>
      </c>
      <c r="S7" s="51" t="s">
        <v>566</v>
      </c>
      <c r="T7" s="52" t="s">
        <v>131</v>
      </c>
      <c r="U7" s="52" t="s">
        <v>139</v>
      </c>
      <c r="V7" s="53">
        <v>42998</v>
      </c>
      <c r="W7" s="53">
        <v>43028</v>
      </c>
      <c r="X7" s="47" t="s">
        <v>2910</v>
      </c>
      <c r="Y7" s="47" t="s">
        <v>2910</v>
      </c>
      <c r="Z7" s="53" t="s">
        <v>2910</v>
      </c>
      <c r="AA7" s="53" t="s">
        <v>2910</v>
      </c>
      <c r="AB7" s="54" t="s">
        <v>5268</v>
      </c>
      <c r="AC7" s="54" t="s">
        <v>567</v>
      </c>
      <c r="AD7" s="47">
        <v>796</v>
      </c>
      <c r="AE7" s="47" t="s">
        <v>555</v>
      </c>
      <c r="AF7" s="47">
        <v>1</v>
      </c>
      <c r="AG7" s="47">
        <v>45</v>
      </c>
      <c r="AH7" s="47" t="s">
        <v>197</v>
      </c>
      <c r="AI7" s="53">
        <v>43048</v>
      </c>
      <c r="AJ7" s="53">
        <v>43048</v>
      </c>
      <c r="AK7" s="53">
        <v>43099</v>
      </c>
      <c r="AL7" s="50">
        <v>2017</v>
      </c>
      <c r="AM7" s="53" t="s">
        <v>2910</v>
      </c>
      <c r="AN7" s="47" t="s">
        <v>2911</v>
      </c>
      <c r="AO7" s="257" t="s">
        <v>2918</v>
      </c>
      <c r="AP7" s="54" t="s">
        <v>2919</v>
      </c>
      <c r="AQ7" s="47" t="s">
        <v>2914</v>
      </c>
      <c r="AR7" s="50">
        <v>2018</v>
      </c>
      <c r="AS7" s="55">
        <v>6131.3977639999994</v>
      </c>
      <c r="AT7" s="51">
        <v>2.5</v>
      </c>
      <c r="AU7" s="51">
        <v>0</v>
      </c>
      <c r="AV7" s="50">
        <v>670</v>
      </c>
      <c r="AW7" s="51" t="s">
        <v>2909</v>
      </c>
    </row>
    <row r="8" spans="1:49" s="56" customFormat="1" ht="63.75">
      <c r="A8" s="47">
        <v>2</v>
      </c>
      <c r="B8" s="47" t="s">
        <v>2920</v>
      </c>
      <c r="C8" s="47" t="s">
        <v>131</v>
      </c>
      <c r="D8" s="47" t="s">
        <v>2731</v>
      </c>
      <c r="E8" s="48" t="s">
        <v>2905</v>
      </c>
      <c r="F8" s="49" t="s">
        <v>5270</v>
      </c>
      <c r="G8" s="48" t="s">
        <v>2921</v>
      </c>
      <c r="H8" s="50" t="s">
        <v>2907</v>
      </c>
      <c r="I8" s="47" t="s">
        <v>2908</v>
      </c>
      <c r="J8" s="47" t="s">
        <v>135</v>
      </c>
      <c r="K8" s="47" t="s">
        <v>136</v>
      </c>
      <c r="L8" s="47" t="s">
        <v>2917</v>
      </c>
      <c r="M8" s="47" t="s">
        <v>2910</v>
      </c>
      <c r="N8" s="47" t="s">
        <v>2867</v>
      </c>
      <c r="O8" s="51">
        <v>1879.7299999999998</v>
      </c>
      <c r="P8" s="51">
        <v>1871.73</v>
      </c>
      <c r="Q8" s="51">
        <v>1871.73</v>
      </c>
      <c r="R8" s="51">
        <v>2208.6414</v>
      </c>
      <c r="S8" s="51" t="s">
        <v>566</v>
      </c>
      <c r="T8" s="52" t="s">
        <v>131</v>
      </c>
      <c r="U8" s="52" t="s">
        <v>139</v>
      </c>
      <c r="V8" s="53">
        <v>42998</v>
      </c>
      <c r="W8" s="53">
        <v>43028</v>
      </c>
      <c r="X8" s="47" t="s">
        <v>2910</v>
      </c>
      <c r="Y8" s="47" t="s">
        <v>2910</v>
      </c>
      <c r="Z8" s="53" t="s">
        <v>2910</v>
      </c>
      <c r="AA8" s="53" t="s">
        <v>2910</v>
      </c>
      <c r="AB8" s="54" t="s">
        <v>5268</v>
      </c>
      <c r="AC8" s="54" t="s">
        <v>567</v>
      </c>
      <c r="AD8" s="47">
        <v>796</v>
      </c>
      <c r="AE8" s="47" t="s">
        <v>555</v>
      </c>
      <c r="AF8" s="47">
        <v>1</v>
      </c>
      <c r="AG8" s="47">
        <v>45</v>
      </c>
      <c r="AH8" s="47" t="s">
        <v>197</v>
      </c>
      <c r="AI8" s="53">
        <v>43048</v>
      </c>
      <c r="AJ8" s="53">
        <v>43048</v>
      </c>
      <c r="AK8" s="53">
        <v>43464</v>
      </c>
      <c r="AL8" s="50" t="s">
        <v>310</v>
      </c>
      <c r="AM8" s="53" t="s">
        <v>2910</v>
      </c>
      <c r="AN8" s="47" t="s">
        <v>2911</v>
      </c>
      <c r="AO8" s="257" t="s">
        <v>2922</v>
      </c>
      <c r="AP8" s="54" t="s">
        <v>2923</v>
      </c>
      <c r="AQ8" s="47" t="s">
        <v>2914</v>
      </c>
      <c r="AR8" s="50">
        <v>2019</v>
      </c>
      <c r="AS8" s="55">
        <v>2415.4598112000003</v>
      </c>
      <c r="AT8" s="51">
        <v>0</v>
      </c>
      <c r="AU8" s="51">
        <v>0</v>
      </c>
      <c r="AV8" s="50">
        <v>670</v>
      </c>
      <c r="AW8" s="51" t="s">
        <v>2909</v>
      </c>
    </row>
    <row r="9" spans="1:49" s="56" customFormat="1" ht="63.75">
      <c r="A9" s="47">
        <v>2</v>
      </c>
      <c r="B9" s="47" t="s">
        <v>2924</v>
      </c>
      <c r="C9" s="47" t="s">
        <v>131</v>
      </c>
      <c r="D9" s="47" t="s">
        <v>2731</v>
      </c>
      <c r="E9" s="48" t="s">
        <v>2905</v>
      </c>
      <c r="F9" s="49" t="s">
        <v>5271</v>
      </c>
      <c r="G9" s="48" t="s">
        <v>2925</v>
      </c>
      <c r="H9" s="50" t="s">
        <v>2907</v>
      </c>
      <c r="I9" s="47" t="s">
        <v>2908</v>
      </c>
      <c r="J9" s="47" t="s">
        <v>135</v>
      </c>
      <c r="K9" s="47" t="s">
        <v>136</v>
      </c>
      <c r="L9" s="47" t="s">
        <v>2917</v>
      </c>
      <c r="M9" s="47" t="s">
        <v>2910</v>
      </c>
      <c r="N9" s="47" t="s">
        <v>2867</v>
      </c>
      <c r="O9" s="51">
        <v>4630.07</v>
      </c>
      <c r="P9" s="51">
        <v>4543.8599999999997</v>
      </c>
      <c r="Q9" s="51">
        <v>4543.8599999999997</v>
      </c>
      <c r="R9" s="51">
        <v>5361.7547999999997</v>
      </c>
      <c r="S9" s="51" t="s">
        <v>566</v>
      </c>
      <c r="T9" s="52" t="s">
        <v>131</v>
      </c>
      <c r="U9" s="52" t="s">
        <v>139</v>
      </c>
      <c r="V9" s="53">
        <v>42998</v>
      </c>
      <c r="W9" s="53">
        <v>43028</v>
      </c>
      <c r="X9" s="47" t="s">
        <v>2910</v>
      </c>
      <c r="Y9" s="47" t="s">
        <v>2910</v>
      </c>
      <c r="Z9" s="53" t="s">
        <v>2910</v>
      </c>
      <c r="AA9" s="53" t="s">
        <v>2910</v>
      </c>
      <c r="AB9" s="54" t="s">
        <v>5268</v>
      </c>
      <c r="AC9" s="54" t="s">
        <v>567</v>
      </c>
      <c r="AD9" s="47">
        <v>796</v>
      </c>
      <c r="AE9" s="47" t="s">
        <v>555</v>
      </c>
      <c r="AF9" s="47">
        <v>1</v>
      </c>
      <c r="AG9" s="47">
        <v>45</v>
      </c>
      <c r="AH9" s="47" t="s">
        <v>197</v>
      </c>
      <c r="AI9" s="53">
        <v>43048</v>
      </c>
      <c r="AJ9" s="53">
        <v>43048</v>
      </c>
      <c r="AK9" s="53">
        <v>43464</v>
      </c>
      <c r="AL9" s="50" t="s">
        <v>310</v>
      </c>
      <c r="AM9" s="53" t="s">
        <v>2910</v>
      </c>
      <c r="AN9" s="47" t="s">
        <v>2911</v>
      </c>
      <c r="AO9" s="257" t="s">
        <v>2926</v>
      </c>
      <c r="AP9" s="54" t="s">
        <v>2927</v>
      </c>
      <c r="AQ9" s="47" t="s">
        <v>2914</v>
      </c>
      <c r="AR9" s="50">
        <v>2018</v>
      </c>
      <c r="AS9" s="55">
        <v>5789.6146579999986</v>
      </c>
      <c r="AT9" s="51">
        <v>2.5</v>
      </c>
      <c r="AU9" s="51">
        <v>0</v>
      </c>
      <c r="AV9" s="50">
        <v>670</v>
      </c>
      <c r="AW9" s="51" t="s">
        <v>2909</v>
      </c>
    </row>
    <row r="10" spans="1:49" s="56" customFormat="1" ht="51">
      <c r="A10" s="47">
        <v>2</v>
      </c>
      <c r="B10" s="47" t="s">
        <v>2928</v>
      </c>
      <c r="C10" s="47" t="s">
        <v>131</v>
      </c>
      <c r="D10" s="47" t="s">
        <v>2731</v>
      </c>
      <c r="E10" s="48" t="s">
        <v>2905</v>
      </c>
      <c r="F10" s="49" t="s">
        <v>5272</v>
      </c>
      <c r="G10" s="48" t="s">
        <v>2929</v>
      </c>
      <c r="H10" s="50" t="s">
        <v>2907</v>
      </c>
      <c r="I10" s="47" t="s">
        <v>2908</v>
      </c>
      <c r="J10" s="47" t="s">
        <v>135</v>
      </c>
      <c r="K10" s="47" t="s">
        <v>136</v>
      </c>
      <c r="L10" s="47" t="s">
        <v>2917</v>
      </c>
      <c r="M10" s="47" t="s">
        <v>2910</v>
      </c>
      <c r="N10" s="47" t="s">
        <v>2867</v>
      </c>
      <c r="O10" s="51">
        <v>1205.97</v>
      </c>
      <c r="P10" s="51">
        <v>1100.92</v>
      </c>
      <c r="Q10" s="51">
        <v>1100.92</v>
      </c>
      <c r="R10" s="51">
        <v>1299.0856000000001</v>
      </c>
      <c r="S10" s="51" t="s">
        <v>566</v>
      </c>
      <c r="T10" s="52" t="s">
        <v>131</v>
      </c>
      <c r="U10" s="52" t="s">
        <v>139</v>
      </c>
      <c r="V10" s="53">
        <v>42998</v>
      </c>
      <c r="W10" s="53">
        <v>43028</v>
      </c>
      <c r="X10" s="47" t="s">
        <v>2910</v>
      </c>
      <c r="Y10" s="47" t="s">
        <v>2910</v>
      </c>
      <c r="Z10" s="53" t="s">
        <v>2910</v>
      </c>
      <c r="AA10" s="53" t="s">
        <v>2910</v>
      </c>
      <c r="AB10" s="54" t="s">
        <v>5268</v>
      </c>
      <c r="AC10" s="54" t="s">
        <v>567</v>
      </c>
      <c r="AD10" s="47">
        <v>796</v>
      </c>
      <c r="AE10" s="47" t="s">
        <v>555</v>
      </c>
      <c r="AF10" s="47">
        <v>1</v>
      </c>
      <c r="AG10" s="47">
        <v>45</v>
      </c>
      <c r="AH10" s="47" t="s">
        <v>197</v>
      </c>
      <c r="AI10" s="53">
        <v>43048</v>
      </c>
      <c r="AJ10" s="53">
        <v>43048</v>
      </c>
      <c r="AK10" s="53">
        <v>43464</v>
      </c>
      <c r="AL10" s="50" t="s">
        <v>310</v>
      </c>
      <c r="AM10" s="53" t="s">
        <v>2910</v>
      </c>
      <c r="AN10" s="47" t="s">
        <v>2911</v>
      </c>
      <c r="AO10" s="257" t="s">
        <v>2930</v>
      </c>
      <c r="AP10" s="54" t="s">
        <v>2931</v>
      </c>
      <c r="AQ10" s="47" t="s">
        <v>2914</v>
      </c>
      <c r="AR10" s="50">
        <v>2019</v>
      </c>
      <c r="AS10" s="55">
        <v>1639.0991426000003</v>
      </c>
      <c r="AT10" s="51">
        <v>0</v>
      </c>
      <c r="AU10" s="51">
        <v>0</v>
      </c>
      <c r="AV10" s="50">
        <v>670</v>
      </c>
      <c r="AW10" s="51" t="s">
        <v>2909</v>
      </c>
    </row>
    <row r="11" spans="1:49" s="56" customFormat="1" ht="51">
      <c r="A11" s="47">
        <v>2</v>
      </c>
      <c r="B11" s="47" t="s">
        <v>2932</v>
      </c>
      <c r="C11" s="47" t="s">
        <v>131</v>
      </c>
      <c r="D11" s="47" t="s">
        <v>2731</v>
      </c>
      <c r="E11" s="48" t="s">
        <v>2905</v>
      </c>
      <c r="F11" s="49" t="s">
        <v>5273</v>
      </c>
      <c r="G11" s="48" t="s">
        <v>2933</v>
      </c>
      <c r="H11" s="50" t="s">
        <v>2907</v>
      </c>
      <c r="I11" s="47" t="s">
        <v>2908</v>
      </c>
      <c r="J11" s="47" t="s">
        <v>135</v>
      </c>
      <c r="K11" s="47" t="s">
        <v>136</v>
      </c>
      <c r="L11" s="47" t="s">
        <v>2917</v>
      </c>
      <c r="M11" s="47" t="s">
        <v>2910</v>
      </c>
      <c r="N11" s="47" t="s">
        <v>2867</v>
      </c>
      <c r="O11" s="51">
        <v>999.19999999999993</v>
      </c>
      <c r="P11" s="51">
        <v>957.34</v>
      </c>
      <c r="Q11" s="51">
        <v>957.34</v>
      </c>
      <c r="R11" s="51">
        <v>1129.6612</v>
      </c>
      <c r="S11" s="51" t="s">
        <v>566</v>
      </c>
      <c r="T11" s="52" t="s">
        <v>131</v>
      </c>
      <c r="U11" s="52" t="s">
        <v>139</v>
      </c>
      <c r="V11" s="53">
        <v>43038</v>
      </c>
      <c r="W11" s="53">
        <v>43068</v>
      </c>
      <c r="X11" s="47" t="s">
        <v>2910</v>
      </c>
      <c r="Y11" s="47" t="s">
        <v>2910</v>
      </c>
      <c r="Z11" s="53" t="s">
        <v>2910</v>
      </c>
      <c r="AA11" s="53" t="s">
        <v>2910</v>
      </c>
      <c r="AB11" s="54" t="s">
        <v>5268</v>
      </c>
      <c r="AC11" s="54" t="s">
        <v>567</v>
      </c>
      <c r="AD11" s="47">
        <v>796</v>
      </c>
      <c r="AE11" s="47" t="s">
        <v>555</v>
      </c>
      <c r="AF11" s="47">
        <v>1</v>
      </c>
      <c r="AG11" s="47">
        <v>45</v>
      </c>
      <c r="AH11" s="47" t="s">
        <v>197</v>
      </c>
      <c r="AI11" s="53">
        <v>43088</v>
      </c>
      <c r="AJ11" s="53">
        <v>43088</v>
      </c>
      <c r="AK11" s="53">
        <v>43434</v>
      </c>
      <c r="AL11" s="50" t="s">
        <v>310</v>
      </c>
      <c r="AM11" s="53" t="s">
        <v>2910</v>
      </c>
      <c r="AN11" s="47" t="s">
        <v>2911</v>
      </c>
      <c r="AO11" s="257" t="s">
        <v>2934</v>
      </c>
      <c r="AP11" s="54" t="s">
        <v>2935</v>
      </c>
      <c r="AQ11" s="47" t="s">
        <v>2914</v>
      </c>
      <c r="AR11" s="50">
        <v>2019</v>
      </c>
      <c r="AS11" s="55">
        <v>1263.0666191999999</v>
      </c>
      <c r="AT11" s="51">
        <v>0</v>
      </c>
      <c r="AU11" s="51">
        <v>0</v>
      </c>
      <c r="AV11" s="50">
        <v>670</v>
      </c>
      <c r="AW11" s="51" t="s">
        <v>2909</v>
      </c>
    </row>
    <row r="12" spans="1:49" s="56" customFormat="1" ht="51">
      <c r="A12" s="47">
        <v>2</v>
      </c>
      <c r="B12" s="47" t="s">
        <v>2936</v>
      </c>
      <c r="C12" s="47" t="s">
        <v>131</v>
      </c>
      <c r="D12" s="47" t="s">
        <v>2731</v>
      </c>
      <c r="E12" s="48" t="s">
        <v>2905</v>
      </c>
      <c r="F12" s="49" t="s">
        <v>5274</v>
      </c>
      <c r="G12" s="48" t="s">
        <v>2937</v>
      </c>
      <c r="H12" s="50" t="s">
        <v>2907</v>
      </c>
      <c r="I12" s="47" t="s">
        <v>2908</v>
      </c>
      <c r="J12" s="47" t="s">
        <v>135</v>
      </c>
      <c r="K12" s="47" t="s">
        <v>136</v>
      </c>
      <c r="L12" s="47" t="s">
        <v>2917</v>
      </c>
      <c r="M12" s="47" t="s">
        <v>2910</v>
      </c>
      <c r="N12" s="47" t="s">
        <v>2867</v>
      </c>
      <c r="O12" s="51">
        <v>1729.6099999999997</v>
      </c>
      <c r="P12" s="51">
        <v>1724.58</v>
      </c>
      <c r="Q12" s="51">
        <v>1724.58</v>
      </c>
      <c r="R12" s="51">
        <v>2035.0043999999998</v>
      </c>
      <c r="S12" s="51" t="s">
        <v>566</v>
      </c>
      <c r="T12" s="52" t="s">
        <v>131</v>
      </c>
      <c r="U12" s="52" t="s">
        <v>139</v>
      </c>
      <c r="V12" s="53">
        <v>43018</v>
      </c>
      <c r="W12" s="53">
        <v>43048</v>
      </c>
      <c r="X12" s="47" t="s">
        <v>2910</v>
      </c>
      <c r="Y12" s="47" t="s">
        <v>2910</v>
      </c>
      <c r="Z12" s="53" t="s">
        <v>2910</v>
      </c>
      <c r="AA12" s="53" t="s">
        <v>2910</v>
      </c>
      <c r="AB12" s="54" t="s">
        <v>5268</v>
      </c>
      <c r="AC12" s="54" t="s">
        <v>567</v>
      </c>
      <c r="AD12" s="47">
        <v>796</v>
      </c>
      <c r="AE12" s="47" t="s">
        <v>555</v>
      </c>
      <c r="AF12" s="47">
        <v>1</v>
      </c>
      <c r="AG12" s="47">
        <v>45</v>
      </c>
      <c r="AH12" s="47" t="s">
        <v>197</v>
      </c>
      <c r="AI12" s="53">
        <v>43068</v>
      </c>
      <c r="AJ12" s="53">
        <v>43068</v>
      </c>
      <c r="AK12" s="53">
        <v>43464</v>
      </c>
      <c r="AL12" s="50" t="s">
        <v>310</v>
      </c>
      <c r="AM12" s="53" t="s">
        <v>2910</v>
      </c>
      <c r="AN12" s="47" t="s">
        <v>2911</v>
      </c>
      <c r="AO12" s="257" t="s">
        <v>2938</v>
      </c>
      <c r="AP12" s="54" t="s">
        <v>2939</v>
      </c>
      <c r="AQ12" s="47" t="s">
        <v>2914</v>
      </c>
      <c r="AR12" s="50">
        <v>2019</v>
      </c>
      <c r="AS12" s="55">
        <v>2390.4113612000006</v>
      </c>
      <c r="AT12" s="51">
        <v>0</v>
      </c>
      <c r="AU12" s="51">
        <v>0</v>
      </c>
      <c r="AV12" s="50">
        <v>670</v>
      </c>
      <c r="AW12" s="51" t="s">
        <v>2909</v>
      </c>
    </row>
    <row r="13" spans="1:49" s="56" customFormat="1" ht="51">
      <c r="A13" s="47">
        <v>2</v>
      </c>
      <c r="B13" s="47" t="s">
        <v>2940</v>
      </c>
      <c r="C13" s="47" t="s">
        <v>131</v>
      </c>
      <c r="D13" s="47" t="s">
        <v>2731</v>
      </c>
      <c r="E13" s="48" t="s">
        <v>2905</v>
      </c>
      <c r="F13" s="49" t="s">
        <v>5275</v>
      </c>
      <c r="G13" s="48" t="s">
        <v>2941</v>
      </c>
      <c r="H13" s="50" t="s">
        <v>2907</v>
      </c>
      <c r="I13" s="47" t="s">
        <v>2908</v>
      </c>
      <c r="J13" s="47" t="s">
        <v>135</v>
      </c>
      <c r="K13" s="47" t="s">
        <v>136</v>
      </c>
      <c r="L13" s="47" t="s">
        <v>2917</v>
      </c>
      <c r="M13" s="47" t="s">
        <v>2910</v>
      </c>
      <c r="N13" s="47" t="s">
        <v>2867</v>
      </c>
      <c r="O13" s="51">
        <v>939.50999999999988</v>
      </c>
      <c r="P13" s="51">
        <v>931.63</v>
      </c>
      <c r="Q13" s="51">
        <v>931.63</v>
      </c>
      <c r="R13" s="51">
        <v>1099.3234</v>
      </c>
      <c r="S13" s="51" t="s">
        <v>566</v>
      </c>
      <c r="T13" s="52" t="s">
        <v>131</v>
      </c>
      <c r="U13" s="52" t="s">
        <v>139</v>
      </c>
      <c r="V13" s="53">
        <v>43018</v>
      </c>
      <c r="W13" s="53">
        <v>43048</v>
      </c>
      <c r="X13" s="47" t="s">
        <v>2910</v>
      </c>
      <c r="Y13" s="47" t="s">
        <v>2910</v>
      </c>
      <c r="Z13" s="53" t="s">
        <v>2910</v>
      </c>
      <c r="AA13" s="53" t="s">
        <v>2910</v>
      </c>
      <c r="AB13" s="54" t="s">
        <v>5268</v>
      </c>
      <c r="AC13" s="54" t="s">
        <v>567</v>
      </c>
      <c r="AD13" s="47">
        <v>796</v>
      </c>
      <c r="AE13" s="47" t="s">
        <v>555</v>
      </c>
      <c r="AF13" s="47">
        <v>1</v>
      </c>
      <c r="AG13" s="47">
        <v>45</v>
      </c>
      <c r="AH13" s="47" t="s">
        <v>197</v>
      </c>
      <c r="AI13" s="53">
        <v>43068</v>
      </c>
      <c r="AJ13" s="53">
        <v>43068</v>
      </c>
      <c r="AK13" s="53">
        <v>43099</v>
      </c>
      <c r="AL13" s="50">
        <v>2017</v>
      </c>
      <c r="AM13" s="53" t="s">
        <v>2910</v>
      </c>
      <c r="AN13" s="47" t="s">
        <v>2911</v>
      </c>
      <c r="AO13" s="257" t="s">
        <v>2942</v>
      </c>
      <c r="AP13" s="54" t="s">
        <v>2943</v>
      </c>
      <c r="AQ13" s="47" t="s">
        <v>2914</v>
      </c>
      <c r="AR13" s="50">
        <v>2017</v>
      </c>
      <c r="AS13" s="55">
        <v>1301.9689063999999</v>
      </c>
      <c r="AT13" s="51">
        <v>0.8</v>
      </c>
      <c r="AU13" s="51">
        <v>0</v>
      </c>
      <c r="AV13" s="50">
        <v>670</v>
      </c>
      <c r="AW13" s="51" t="s">
        <v>2909</v>
      </c>
    </row>
    <row r="14" spans="1:49" s="56" customFormat="1" ht="51">
      <c r="A14" s="47">
        <v>2</v>
      </c>
      <c r="B14" s="47" t="s">
        <v>2944</v>
      </c>
      <c r="C14" s="47" t="s">
        <v>131</v>
      </c>
      <c r="D14" s="47" t="s">
        <v>2731</v>
      </c>
      <c r="E14" s="48" t="s">
        <v>2905</v>
      </c>
      <c r="F14" s="49" t="s">
        <v>5276</v>
      </c>
      <c r="G14" s="48" t="s">
        <v>2945</v>
      </c>
      <c r="H14" s="50" t="s">
        <v>2907</v>
      </c>
      <c r="I14" s="47" t="s">
        <v>2908</v>
      </c>
      <c r="J14" s="47" t="s">
        <v>135</v>
      </c>
      <c r="K14" s="47" t="s">
        <v>136</v>
      </c>
      <c r="L14" s="47" t="s">
        <v>2917</v>
      </c>
      <c r="M14" s="47" t="s">
        <v>2910</v>
      </c>
      <c r="N14" s="47" t="s">
        <v>2867</v>
      </c>
      <c r="O14" s="51">
        <v>442.00788954752613</v>
      </c>
      <c r="P14" s="51">
        <v>441.37762711864411</v>
      </c>
      <c r="Q14" s="51">
        <v>441.37762711864411</v>
      </c>
      <c r="R14" s="51">
        <v>520.82560000000001</v>
      </c>
      <c r="S14" s="51" t="s">
        <v>566</v>
      </c>
      <c r="T14" s="52" t="s">
        <v>131</v>
      </c>
      <c r="U14" s="52" t="s">
        <v>139</v>
      </c>
      <c r="V14" s="53">
        <v>42988</v>
      </c>
      <c r="W14" s="53">
        <v>43018</v>
      </c>
      <c r="X14" s="47" t="s">
        <v>2910</v>
      </c>
      <c r="Y14" s="47" t="s">
        <v>2910</v>
      </c>
      <c r="Z14" s="53" t="s">
        <v>2910</v>
      </c>
      <c r="AA14" s="53" t="s">
        <v>2910</v>
      </c>
      <c r="AB14" s="54" t="s">
        <v>5268</v>
      </c>
      <c r="AC14" s="54" t="s">
        <v>567</v>
      </c>
      <c r="AD14" s="47">
        <v>796</v>
      </c>
      <c r="AE14" s="47" t="s">
        <v>555</v>
      </c>
      <c r="AF14" s="47">
        <v>1</v>
      </c>
      <c r="AG14" s="47">
        <v>45</v>
      </c>
      <c r="AH14" s="47" t="s">
        <v>197</v>
      </c>
      <c r="AI14" s="53">
        <v>43038</v>
      </c>
      <c r="AJ14" s="53">
        <v>43038</v>
      </c>
      <c r="AK14" s="53">
        <v>43464</v>
      </c>
      <c r="AL14" s="50" t="s">
        <v>310</v>
      </c>
      <c r="AM14" s="53" t="s">
        <v>2910</v>
      </c>
      <c r="AN14" s="47" t="s">
        <v>2911</v>
      </c>
      <c r="AO14" s="257" t="s">
        <v>2946</v>
      </c>
      <c r="AP14" s="54" t="s">
        <v>2947</v>
      </c>
      <c r="AQ14" s="47" t="s">
        <v>2914</v>
      </c>
      <c r="AR14" s="50">
        <v>2019</v>
      </c>
      <c r="AS14" s="55">
        <v>715.82339999999999</v>
      </c>
      <c r="AT14" s="51">
        <v>0</v>
      </c>
      <c r="AU14" s="51">
        <v>0</v>
      </c>
      <c r="AV14" s="50" t="s">
        <v>2948</v>
      </c>
      <c r="AW14" s="51" t="s">
        <v>2909</v>
      </c>
    </row>
    <row r="15" spans="1:49" s="56" customFormat="1" ht="51">
      <c r="A15" s="47">
        <v>2</v>
      </c>
      <c r="B15" s="47" t="s">
        <v>2949</v>
      </c>
      <c r="C15" s="47" t="s">
        <v>131</v>
      </c>
      <c r="D15" s="47" t="s">
        <v>2731</v>
      </c>
      <c r="E15" s="48" t="s">
        <v>2905</v>
      </c>
      <c r="F15" s="49" t="s">
        <v>5277</v>
      </c>
      <c r="G15" s="48" t="s">
        <v>2950</v>
      </c>
      <c r="H15" s="50" t="s">
        <v>2907</v>
      </c>
      <c r="I15" s="47" t="s">
        <v>2908</v>
      </c>
      <c r="J15" s="47" t="s">
        <v>135</v>
      </c>
      <c r="K15" s="47" t="s">
        <v>136</v>
      </c>
      <c r="L15" s="47" t="s">
        <v>2917</v>
      </c>
      <c r="M15" s="47" t="s">
        <v>2910</v>
      </c>
      <c r="N15" s="47" t="s">
        <v>2867</v>
      </c>
      <c r="O15" s="51">
        <v>2075.35</v>
      </c>
      <c r="P15" s="51">
        <v>2069.4899999999998</v>
      </c>
      <c r="Q15" s="51">
        <v>2069.4899999999998</v>
      </c>
      <c r="R15" s="51">
        <v>2441.9981999999995</v>
      </c>
      <c r="S15" s="51" t="s">
        <v>566</v>
      </c>
      <c r="T15" s="52" t="s">
        <v>131</v>
      </c>
      <c r="U15" s="52" t="s">
        <v>139</v>
      </c>
      <c r="V15" s="53">
        <v>43028</v>
      </c>
      <c r="W15" s="53">
        <v>43058</v>
      </c>
      <c r="X15" s="47" t="s">
        <v>2910</v>
      </c>
      <c r="Y15" s="47" t="s">
        <v>2910</v>
      </c>
      <c r="Z15" s="53" t="s">
        <v>2910</v>
      </c>
      <c r="AA15" s="53" t="s">
        <v>2910</v>
      </c>
      <c r="AB15" s="54" t="s">
        <v>5268</v>
      </c>
      <c r="AC15" s="54" t="s">
        <v>567</v>
      </c>
      <c r="AD15" s="47">
        <v>796</v>
      </c>
      <c r="AE15" s="47" t="s">
        <v>555</v>
      </c>
      <c r="AF15" s="47">
        <v>1</v>
      </c>
      <c r="AG15" s="47">
        <v>45</v>
      </c>
      <c r="AH15" s="47" t="s">
        <v>197</v>
      </c>
      <c r="AI15" s="53">
        <v>43078</v>
      </c>
      <c r="AJ15" s="53">
        <v>43078</v>
      </c>
      <c r="AK15" s="53">
        <v>43464</v>
      </c>
      <c r="AL15" s="50" t="s">
        <v>310</v>
      </c>
      <c r="AM15" s="53" t="s">
        <v>2910</v>
      </c>
      <c r="AN15" s="47" t="s">
        <v>2911</v>
      </c>
      <c r="AO15" s="257" t="s">
        <v>2951</v>
      </c>
      <c r="AP15" s="54" t="s">
        <v>2952</v>
      </c>
      <c r="AQ15" s="47" t="s">
        <v>2914</v>
      </c>
      <c r="AR15" s="50">
        <v>2019</v>
      </c>
      <c r="AS15" s="55">
        <v>2860.8519793999999</v>
      </c>
      <c r="AT15" s="51">
        <v>0</v>
      </c>
      <c r="AU15" s="51">
        <v>0</v>
      </c>
      <c r="AV15" s="50" t="s">
        <v>2948</v>
      </c>
      <c r="AW15" s="51" t="s">
        <v>2909</v>
      </c>
    </row>
    <row r="16" spans="1:49" s="56" customFormat="1" ht="51">
      <c r="A16" s="47">
        <v>2</v>
      </c>
      <c r="B16" s="47" t="s">
        <v>2953</v>
      </c>
      <c r="C16" s="47" t="s">
        <v>131</v>
      </c>
      <c r="D16" s="47" t="s">
        <v>2731</v>
      </c>
      <c r="E16" s="48" t="s">
        <v>2905</v>
      </c>
      <c r="F16" s="49" t="s">
        <v>5278</v>
      </c>
      <c r="G16" s="48" t="s">
        <v>2954</v>
      </c>
      <c r="H16" s="50" t="s">
        <v>2907</v>
      </c>
      <c r="I16" s="47" t="s">
        <v>2908</v>
      </c>
      <c r="J16" s="47" t="s">
        <v>135</v>
      </c>
      <c r="K16" s="47" t="s">
        <v>136</v>
      </c>
      <c r="L16" s="47" t="s">
        <v>2917</v>
      </c>
      <c r="M16" s="47" t="s">
        <v>2910</v>
      </c>
      <c r="N16" s="47" t="s">
        <v>2867</v>
      </c>
      <c r="O16" s="51">
        <v>1931.2399999999998</v>
      </c>
      <c r="P16" s="51">
        <v>1926.23</v>
      </c>
      <c r="Q16" s="51">
        <v>1926.23</v>
      </c>
      <c r="R16" s="51">
        <v>2272.9513999999999</v>
      </c>
      <c r="S16" s="51" t="s">
        <v>566</v>
      </c>
      <c r="T16" s="52" t="s">
        <v>131</v>
      </c>
      <c r="U16" s="52" t="s">
        <v>139</v>
      </c>
      <c r="V16" s="53">
        <v>42760</v>
      </c>
      <c r="W16" s="53">
        <v>42790</v>
      </c>
      <c r="X16" s="47" t="s">
        <v>2910</v>
      </c>
      <c r="Y16" s="47" t="s">
        <v>2910</v>
      </c>
      <c r="Z16" s="53" t="s">
        <v>2910</v>
      </c>
      <c r="AA16" s="53" t="s">
        <v>2910</v>
      </c>
      <c r="AB16" s="54" t="s">
        <v>5268</v>
      </c>
      <c r="AC16" s="54" t="s">
        <v>567</v>
      </c>
      <c r="AD16" s="47">
        <v>796</v>
      </c>
      <c r="AE16" s="47" t="s">
        <v>555</v>
      </c>
      <c r="AF16" s="47">
        <v>1</v>
      </c>
      <c r="AG16" s="47">
        <v>45</v>
      </c>
      <c r="AH16" s="47" t="s">
        <v>197</v>
      </c>
      <c r="AI16" s="53">
        <v>42810</v>
      </c>
      <c r="AJ16" s="53">
        <v>42810</v>
      </c>
      <c r="AK16" s="53">
        <v>43099</v>
      </c>
      <c r="AL16" s="50">
        <v>2017</v>
      </c>
      <c r="AM16" s="53" t="s">
        <v>2910</v>
      </c>
      <c r="AN16" s="47" t="s">
        <v>2911</v>
      </c>
      <c r="AO16" s="257" t="s">
        <v>2955</v>
      </c>
      <c r="AP16" s="54" t="s">
        <v>2956</v>
      </c>
      <c r="AQ16" s="47" t="s">
        <v>2914</v>
      </c>
      <c r="AR16" s="50">
        <v>2018</v>
      </c>
      <c r="AS16" s="55">
        <v>2648.2907796</v>
      </c>
      <c r="AT16" s="51">
        <v>2</v>
      </c>
      <c r="AU16" s="51">
        <v>0</v>
      </c>
      <c r="AV16" s="50" t="s">
        <v>2948</v>
      </c>
      <c r="AW16" s="51" t="s">
        <v>2909</v>
      </c>
    </row>
    <row r="17" spans="1:49" s="56" customFormat="1" ht="63.75">
      <c r="A17" s="47">
        <v>2</v>
      </c>
      <c r="B17" s="47" t="s">
        <v>2957</v>
      </c>
      <c r="C17" s="47" t="s">
        <v>131</v>
      </c>
      <c r="D17" s="47" t="s">
        <v>2731</v>
      </c>
      <c r="E17" s="48" t="s">
        <v>2905</v>
      </c>
      <c r="F17" s="49" t="s">
        <v>5279</v>
      </c>
      <c r="G17" s="48" t="s">
        <v>2958</v>
      </c>
      <c r="H17" s="50" t="s">
        <v>2907</v>
      </c>
      <c r="I17" s="47" t="s">
        <v>2908</v>
      </c>
      <c r="J17" s="47" t="s">
        <v>135</v>
      </c>
      <c r="K17" s="47" t="s">
        <v>136</v>
      </c>
      <c r="L17" s="47" t="s">
        <v>2917</v>
      </c>
      <c r="M17" s="47" t="s">
        <v>2910</v>
      </c>
      <c r="N17" s="47" t="s">
        <v>2867</v>
      </c>
      <c r="O17" s="51">
        <v>2577.5</v>
      </c>
      <c r="P17" s="51">
        <v>2567.15</v>
      </c>
      <c r="Q17" s="51">
        <v>2567.15</v>
      </c>
      <c r="R17" s="51">
        <v>3029.2370000000001</v>
      </c>
      <c r="S17" s="51" t="s">
        <v>566</v>
      </c>
      <c r="T17" s="52" t="s">
        <v>131</v>
      </c>
      <c r="U17" s="52" t="s">
        <v>139</v>
      </c>
      <c r="V17" s="53">
        <v>42760</v>
      </c>
      <c r="W17" s="53">
        <v>42790</v>
      </c>
      <c r="X17" s="47" t="s">
        <v>2910</v>
      </c>
      <c r="Y17" s="47" t="s">
        <v>2910</v>
      </c>
      <c r="Z17" s="53" t="s">
        <v>2910</v>
      </c>
      <c r="AA17" s="53" t="s">
        <v>2910</v>
      </c>
      <c r="AB17" s="54" t="s">
        <v>5268</v>
      </c>
      <c r="AC17" s="54" t="s">
        <v>567</v>
      </c>
      <c r="AD17" s="47">
        <v>796</v>
      </c>
      <c r="AE17" s="47" t="s">
        <v>555</v>
      </c>
      <c r="AF17" s="47">
        <v>1</v>
      </c>
      <c r="AG17" s="47">
        <v>45</v>
      </c>
      <c r="AH17" s="47" t="s">
        <v>197</v>
      </c>
      <c r="AI17" s="53">
        <v>42810</v>
      </c>
      <c r="AJ17" s="53">
        <v>42810</v>
      </c>
      <c r="AK17" s="53">
        <v>43099</v>
      </c>
      <c r="AL17" s="50">
        <v>2017</v>
      </c>
      <c r="AM17" s="53" t="s">
        <v>2910</v>
      </c>
      <c r="AN17" s="47" t="s">
        <v>2911</v>
      </c>
      <c r="AO17" s="257" t="s">
        <v>2959</v>
      </c>
      <c r="AP17" s="54" t="s">
        <v>2960</v>
      </c>
      <c r="AQ17" s="47" t="s">
        <v>2914</v>
      </c>
      <c r="AR17" s="50">
        <v>2018</v>
      </c>
      <c r="AS17" s="55">
        <v>3689.9990983999996</v>
      </c>
      <c r="AT17" s="51">
        <v>0</v>
      </c>
      <c r="AU17" s="51">
        <v>1.5</v>
      </c>
      <c r="AV17" s="50">
        <v>670</v>
      </c>
      <c r="AW17" s="51" t="s">
        <v>2909</v>
      </c>
    </row>
    <row r="18" spans="1:49" s="56" customFormat="1" ht="51">
      <c r="A18" s="47">
        <v>1</v>
      </c>
      <c r="B18" s="47" t="s">
        <v>2961</v>
      </c>
      <c r="C18" s="47" t="s">
        <v>131</v>
      </c>
      <c r="D18" s="47" t="s">
        <v>2731</v>
      </c>
      <c r="E18" s="48" t="s">
        <v>2962</v>
      </c>
      <c r="F18" s="49" t="s">
        <v>5280</v>
      </c>
      <c r="G18" s="48" t="s">
        <v>2963</v>
      </c>
      <c r="H18" s="50" t="s">
        <v>1878</v>
      </c>
      <c r="I18" s="50" t="s">
        <v>2964</v>
      </c>
      <c r="J18" s="47" t="s">
        <v>135</v>
      </c>
      <c r="K18" s="47" t="s">
        <v>136</v>
      </c>
      <c r="L18" s="47" t="s">
        <v>2909</v>
      </c>
      <c r="M18" s="47" t="s">
        <v>2910</v>
      </c>
      <c r="N18" s="47" t="s">
        <v>2867</v>
      </c>
      <c r="O18" s="51">
        <v>630.04</v>
      </c>
      <c r="P18" s="51">
        <v>620.03</v>
      </c>
      <c r="Q18" s="51">
        <v>620.03</v>
      </c>
      <c r="R18" s="51">
        <v>731.63539999999989</v>
      </c>
      <c r="S18" s="51" t="s">
        <v>566</v>
      </c>
      <c r="T18" s="52" t="s">
        <v>131</v>
      </c>
      <c r="U18" s="52" t="s">
        <v>139</v>
      </c>
      <c r="V18" s="53">
        <v>42998</v>
      </c>
      <c r="W18" s="53">
        <v>43028</v>
      </c>
      <c r="X18" s="47" t="s">
        <v>2910</v>
      </c>
      <c r="Y18" s="47" t="s">
        <v>2910</v>
      </c>
      <c r="Z18" s="53" t="s">
        <v>2910</v>
      </c>
      <c r="AA18" s="53" t="s">
        <v>2910</v>
      </c>
      <c r="AB18" s="54" t="s">
        <v>5281</v>
      </c>
      <c r="AC18" s="54" t="s">
        <v>567</v>
      </c>
      <c r="AD18" s="47">
        <v>796</v>
      </c>
      <c r="AE18" s="47" t="s">
        <v>555</v>
      </c>
      <c r="AF18" s="47">
        <v>1</v>
      </c>
      <c r="AG18" s="47">
        <v>45</v>
      </c>
      <c r="AH18" s="47" t="s">
        <v>197</v>
      </c>
      <c r="AI18" s="53">
        <v>43048</v>
      </c>
      <c r="AJ18" s="53">
        <v>43048</v>
      </c>
      <c r="AK18" s="53">
        <v>43099</v>
      </c>
      <c r="AL18" s="50">
        <v>2017</v>
      </c>
      <c r="AM18" s="53" t="s">
        <v>2910</v>
      </c>
      <c r="AN18" s="47" t="s">
        <v>2911</v>
      </c>
      <c r="AO18" s="257" t="s">
        <v>2965</v>
      </c>
      <c r="AP18" s="54" t="s">
        <v>2966</v>
      </c>
      <c r="AQ18" s="47" t="s">
        <v>2914</v>
      </c>
      <c r="AR18" s="50">
        <v>2018</v>
      </c>
      <c r="AS18" s="55">
        <v>872.32002679999994</v>
      </c>
      <c r="AT18" s="51">
        <v>0</v>
      </c>
      <c r="AU18" s="51">
        <v>0.48</v>
      </c>
      <c r="AV18" s="50">
        <v>670</v>
      </c>
      <c r="AW18" s="51" t="s">
        <v>2909</v>
      </c>
    </row>
    <row r="19" spans="1:49" s="56" customFormat="1" ht="63.75">
      <c r="A19" s="47">
        <v>1</v>
      </c>
      <c r="B19" s="47" t="s">
        <v>2967</v>
      </c>
      <c r="C19" s="47" t="s">
        <v>131</v>
      </c>
      <c r="D19" s="47" t="s">
        <v>2731</v>
      </c>
      <c r="E19" s="48" t="s">
        <v>2962</v>
      </c>
      <c r="F19" s="49" t="s">
        <v>5282</v>
      </c>
      <c r="G19" s="48" t="s">
        <v>2968</v>
      </c>
      <c r="H19" s="50" t="s">
        <v>1878</v>
      </c>
      <c r="I19" s="50" t="s">
        <v>2964</v>
      </c>
      <c r="J19" s="47" t="s">
        <v>135</v>
      </c>
      <c r="K19" s="47" t="s">
        <v>136</v>
      </c>
      <c r="L19" s="47" t="s">
        <v>2909</v>
      </c>
      <c r="M19" s="47" t="s">
        <v>2910</v>
      </c>
      <c r="N19" s="47" t="s">
        <v>2867</v>
      </c>
      <c r="O19" s="51">
        <v>1561.1</v>
      </c>
      <c r="P19" s="51">
        <v>1550.09</v>
      </c>
      <c r="Q19" s="51">
        <v>1550.09</v>
      </c>
      <c r="R19" s="51">
        <v>1829.1061999999997</v>
      </c>
      <c r="S19" s="51" t="s">
        <v>566</v>
      </c>
      <c r="T19" s="52" t="s">
        <v>131</v>
      </c>
      <c r="U19" s="52" t="s">
        <v>139</v>
      </c>
      <c r="V19" s="53">
        <v>42977</v>
      </c>
      <c r="W19" s="53">
        <v>43007</v>
      </c>
      <c r="X19" s="47" t="s">
        <v>2910</v>
      </c>
      <c r="Y19" s="47" t="s">
        <v>2910</v>
      </c>
      <c r="Z19" s="53" t="s">
        <v>2910</v>
      </c>
      <c r="AA19" s="53" t="s">
        <v>2910</v>
      </c>
      <c r="AB19" s="54" t="s">
        <v>5281</v>
      </c>
      <c r="AC19" s="54" t="s">
        <v>567</v>
      </c>
      <c r="AD19" s="47">
        <v>796</v>
      </c>
      <c r="AE19" s="47" t="s">
        <v>555</v>
      </c>
      <c r="AF19" s="47">
        <v>1</v>
      </c>
      <c r="AG19" s="47">
        <v>45</v>
      </c>
      <c r="AH19" s="47" t="s">
        <v>197</v>
      </c>
      <c r="AI19" s="53">
        <v>43027</v>
      </c>
      <c r="AJ19" s="53">
        <v>43027</v>
      </c>
      <c r="AK19" s="53">
        <v>43099</v>
      </c>
      <c r="AL19" s="50">
        <v>2017</v>
      </c>
      <c r="AM19" s="53" t="s">
        <v>2910</v>
      </c>
      <c r="AN19" s="47" t="s">
        <v>2911</v>
      </c>
      <c r="AO19" s="257" t="s">
        <v>2969</v>
      </c>
      <c r="AP19" s="54" t="s">
        <v>2970</v>
      </c>
      <c r="AQ19" s="47" t="s">
        <v>2914</v>
      </c>
      <c r="AR19" s="50">
        <v>2018</v>
      </c>
      <c r="AS19" s="55">
        <v>2172.9097963999998</v>
      </c>
      <c r="AT19" s="51">
        <v>0</v>
      </c>
      <c r="AU19" s="51">
        <v>0.6</v>
      </c>
      <c r="AV19" s="50" t="s">
        <v>2948</v>
      </c>
      <c r="AW19" s="51" t="s">
        <v>2909</v>
      </c>
    </row>
    <row r="20" spans="1:49" s="56" customFormat="1" ht="76.5">
      <c r="A20" s="47">
        <v>1</v>
      </c>
      <c r="B20" s="47" t="s">
        <v>2971</v>
      </c>
      <c r="C20" s="47" t="s">
        <v>131</v>
      </c>
      <c r="D20" s="47" t="s">
        <v>2731</v>
      </c>
      <c r="E20" s="48" t="s">
        <v>2905</v>
      </c>
      <c r="F20" s="49" t="s">
        <v>5283</v>
      </c>
      <c r="G20" s="48" t="s">
        <v>2972</v>
      </c>
      <c r="H20" s="50" t="s">
        <v>2907</v>
      </c>
      <c r="I20" s="47" t="s">
        <v>2908</v>
      </c>
      <c r="J20" s="47" t="s">
        <v>135</v>
      </c>
      <c r="K20" s="47" t="s">
        <v>136</v>
      </c>
      <c r="L20" s="47" t="s">
        <v>2909</v>
      </c>
      <c r="M20" s="47" t="s">
        <v>2910</v>
      </c>
      <c r="N20" s="47" t="s">
        <v>2867</v>
      </c>
      <c r="O20" s="51">
        <v>2348.4179207932643</v>
      </c>
      <c r="P20" s="51">
        <v>2346.804237288135</v>
      </c>
      <c r="Q20" s="51">
        <v>2346.804237288135</v>
      </c>
      <c r="R20" s="51">
        <v>2769.2289999999994</v>
      </c>
      <c r="S20" s="51" t="s">
        <v>566</v>
      </c>
      <c r="T20" s="52" t="s">
        <v>131</v>
      </c>
      <c r="U20" s="52" t="s">
        <v>139</v>
      </c>
      <c r="V20" s="53">
        <v>42760</v>
      </c>
      <c r="W20" s="53">
        <v>42790</v>
      </c>
      <c r="X20" s="47" t="s">
        <v>2910</v>
      </c>
      <c r="Y20" s="47" t="s">
        <v>2910</v>
      </c>
      <c r="Z20" s="53" t="s">
        <v>2910</v>
      </c>
      <c r="AA20" s="53" t="s">
        <v>2910</v>
      </c>
      <c r="AB20" s="54" t="s">
        <v>5268</v>
      </c>
      <c r="AC20" s="54" t="s">
        <v>567</v>
      </c>
      <c r="AD20" s="47">
        <v>796</v>
      </c>
      <c r="AE20" s="47" t="s">
        <v>555</v>
      </c>
      <c r="AF20" s="47">
        <v>1</v>
      </c>
      <c r="AG20" s="47">
        <v>45</v>
      </c>
      <c r="AH20" s="47" t="s">
        <v>197</v>
      </c>
      <c r="AI20" s="53">
        <v>42810</v>
      </c>
      <c r="AJ20" s="53">
        <v>42810</v>
      </c>
      <c r="AK20" s="53">
        <v>42885</v>
      </c>
      <c r="AL20" s="50">
        <v>2017</v>
      </c>
      <c r="AM20" s="53" t="s">
        <v>2910</v>
      </c>
      <c r="AN20" s="47" t="s">
        <v>2911</v>
      </c>
      <c r="AO20" s="257" t="s">
        <v>2973</v>
      </c>
      <c r="AP20" s="54" t="s">
        <v>2974</v>
      </c>
      <c r="AQ20" s="47" t="s">
        <v>2914</v>
      </c>
      <c r="AR20" s="50">
        <v>2017</v>
      </c>
      <c r="AS20" s="55">
        <v>2891.2359999999999</v>
      </c>
      <c r="AT20" s="51">
        <v>0.63</v>
      </c>
      <c r="AU20" s="51">
        <v>0.54</v>
      </c>
      <c r="AV20" s="50" t="s">
        <v>2948</v>
      </c>
      <c r="AW20" s="51" t="s">
        <v>2909</v>
      </c>
    </row>
    <row r="21" spans="1:49" s="56" customFormat="1" ht="51">
      <c r="A21" s="47">
        <v>1</v>
      </c>
      <c r="B21" s="47" t="s">
        <v>2975</v>
      </c>
      <c r="C21" s="47" t="s">
        <v>131</v>
      </c>
      <c r="D21" s="47" t="s">
        <v>2731</v>
      </c>
      <c r="E21" s="48" t="s">
        <v>2962</v>
      </c>
      <c r="F21" s="49" t="s">
        <v>5284</v>
      </c>
      <c r="G21" s="48" t="s">
        <v>2976</v>
      </c>
      <c r="H21" s="50" t="s">
        <v>1878</v>
      </c>
      <c r="I21" s="50" t="s">
        <v>2964</v>
      </c>
      <c r="J21" s="47" t="s">
        <v>135</v>
      </c>
      <c r="K21" s="47" t="s">
        <v>136</v>
      </c>
      <c r="L21" s="47" t="s">
        <v>2909</v>
      </c>
      <c r="M21" s="47" t="s">
        <v>2910</v>
      </c>
      <c r="N21" s="47" t="s">
        <v>2867</v>
      </c>
      <c r="O21" s="51">
        <v>709.88000000000011</v>
      </c>
      <c r="P21" s="51">
        <v>704.8</v>
      </c>
      <c r="Q21" s="51">
        <v>704.8</v>
      </c>
      <c r="R21" s="51">
        <v>831.66399999999987</v>
      </c>
      <c r="S21" s="51" t="s">
        <v>566</v>
      </c>
      <c r="T21" s="52" t="s">
        <v>131</v>
      </c>
      <c r="U21" s="52" t="s">
        <v>139</v>
      </c>
      <c r="V21" s="53">
        <v>42760</v>
      </c>
      <c r="W21" s="53">
        <v>42790</v>
      </c>
      <c r="X21" s="47" t="s">
        <v>2910</v>
      </c>
      <c r="Y21" s="47" t="s">
        <v>2910</v>
      </c>
      <c r="Z21" s="53" t="s">
        <v>2910</v>
      </c>
      <c r="AA21" s="53" t="s">
        <v>2910</v>
      </c>
      <c r="AB21" s="54" t="s">
        <v>5281</v>
      </c>
      <c r="AC21" s="54" t="s">
        <v>567</v>
      </c>
      <c r="AD21" s="47">
        <v>796</v>
      </c>
      <c r="AE21" s="47" t="s">
        <v>555</v>
      </c>
      <c r="AF21" s="47">
        <v>1</v>
      </c>
      <c r="AG21" s="47">
        <v>45</v>
      </c>
      <c r="AH21" s="47" t="s">
        <v>197</v>
      </c>
      <c r="AI21" s="53">
        <v>42810</v>
      </c>
      <c r="AJ21" s="53">
        <v>42810</v>
      </c>
      <c r="AK21" s="53">
        <v>42845</v>
      </c>
      <c r="AL21" s="50">
        <v>2017</v>
      </c>
      <c r="AM21" s="53" t="s">
        <v>2910</v>
      </c>
      <c r="AN21" s="47" t="s">
        <v>2911</v>
      </c>
      <c r="AO21" s="257" t="s">
        <v>2977</v>
      </c>
      <c r="AP21" s="54" t="s">
        <v>2978</v>
      </c>
      <c r="AQ21" s="47" t="s">
        <v>2914</v>
      </c>
      <c r="AR21" s="50">
        <v>2017</v>
      </c>
      <c r="AS21" s="55">
        <v>1035.0700045999999</v>
      </c>
      <c r="AT21" s="51">
        <v>0</v>
      </c>
      <c r="AU21" s="51">
        <v>0.26</v>
      </c>
      <c r="AV21" s="50" t="s">
        <v>2948</v>
      </c>
      <c r="AW21" s="51" t="s">
        <v>2909</v>
      </c>
    </row>
    <row r="22" spans="1:49" s="56" customFormat="1" ht="63.75">
      <c r="A22" s="47">
        <v>1</v>
      </c>
      <c r="B22" s="47" t="s">
        <v>2979</v>
      </c>
      <c r="C22" s="47" t="s">
        <v>131</v>
      </c>
      <c r="D22" s="47" t="s">
        <v>2731</v>
      </c>
      <c r="E22" s="48" t="s">
        <v>2962</v>
      </c>
      <c r="F22" s="49" t="s">
        <v>5285</v>
      </c>
      <c r="G22" s="48" t="s">
        <v>2980</v>
      </c>
      <c r="H22" s="50" t="s">
        <v>1878</v>
      </c>
      <c r="I22" s="50" t="s">
        <v>2964</v>
      </c>
      <c r="J22" s="47" t="s">
        <v>135</v>
      </c>
      <c r="K22" s="47" t="s">
        <v>136</v>
      </c>
      <c r="L22" s="47" t="s">
        <v>2909</v>
      </c>
      <c r="M22" s="47" t="s">
        <v>2910</v>
      </c>
      <c r="N22" s="47" t="s">
        <v>2867</v>
      </c>
      <c r="O22" s="51">
        <v>1294.2</v>
      </c>
      <c r="P22" s="51">
        <v>1286.18</v>
      </c>
      <c r="Q22" s="51">
        <v>1286.18</v>
      </c>
      <c r="R22" s="51">
        <v>1517.6923999999999</v>
      </c>
      <c r="S22" s="51" t="s">
        <v>566</v>
      </c>
      <c r="T22" s="52" t="s">
        <v>131</v>
      </c>
      <c r="U22" s="52" t="s">
        <v>139</v>
      </c>
      <c r="V22" s="53">
        <v>42760</v>
      </c>
      <c r="W22" s="53">
        <v>42790</v>
      </c>
      <c r="X22" s="47" t="s">
        <v>2910</v>
      </c>
      <c r="Y22" s="47" t="s">
        <v>2910</v>
      </c>
      <c r="Z22" s="53" t="s">
        <v>2910</v>
      </c>
      <c r="AA22" s="53" t="s">
        <v>2910</v>
      </c>
      <c r="AB22" s="54" t="s">
        <v>5281</v>
      </c>
      <c r="AC22" s="54" t="s">
        <v>567</v>
      </c>
      <c r="AD22" s="47">
        <v>796</v>
      </c>
      <c r="AE22" s="47" t="s">
        <v>555</v>
      </c>
      <c r="AF22" s="47">
        <v>1</v>
      </c>
      <c r="AG22" s="47">
        <v>45</v>
      </c>
      <c r="AH22" s="47" t="s">
        <v>197</v>
      </c>
      <c r="AI22" s="53">
        <v>42810</v>
      </c>
      <c r="AJ22" s="53">
        <v>42810</v>
      </c>
      <c r="AK22" s="53">
        <v>42845</v>
      </c>
      <c r="AL22" s="50">
        <v>2017</v>
      </c>
      <c r="AM22" s="53" t="s">
        <v>2910</v>
      </c>
      <c r="AN22" s="47" t="s">
        <v>2911</v>
      </c>
      <c r="AO22" s="257" t="s">
        <v>2981</v>
      </c>
      <c r="AP22" s="54" t="s">
        <v>2982</v>
      </c>
      <c r="AQ22" s="47" t="s">
        <v>2914</v>
      </c>
      <c r="AR22" s="50">
        <v>2017</v>
      </c>
      <c r="AS22" s="55">
        <v>1888.8897790000001</v>
      </c>
      <c r="AT22" s="51">
        <v>0</v>
      </c>
      <c r="AU22" s="51">
        <v>0.68</v>
      </c>
      <c r="AV22" s="50" t="s">
        <v>2948</v>
      </c>
      <c r="AW22" s="51" t="s">
        <v>2909</v>
      </c>
    </row>
    <row r="23" spans="1:49" s="56" customFormat="1" ht="51">
      <c r="A23" s="47">
        <v>1</v>
      </c>
      <c r="B23" s="47" t="s">
        <v>2983</v>
      </c>
      <c r="C23" s="47" t="s">
        <v>131</v>
      </c>
      <c r="D23" s="47" t="s">
        <v>2731</v>
      </c>
      <c r="E23" s="48" t="s">
        <v>2962</v>
      </c>
      <c r="F23" s="49" t="s">
        <v>5286</v>
      </c>
      <c r="G23" s="48" t="s">
        <v>2984</v>
      </c>
      <c r="H23" s="50" t="s">
        <v>1878</v>
      </c>
      <c r="I23" s="50" t="s">
        <v>2964</v>
      </c>
      <c r="J23" s="47" t="s">
        <v>135</v>
      </c>
      <c r="K23" s="47" t="s">
        <v>136</v>
      </c>
      <c r="L23" s="47" t="s">
        <v>2909</v>
      </c>
      <c r="M23" s="47" t="s">
        <v>2910</v>
      </c>
      <c r="N23" s="47" t="s">
        <v>2867</v>
      </c>
      <c r="O23" s="51">
        <v>1078.0597971013437</v>
      </c>
      <c r="P23" s="51">
        <v>1014.2750847457627</v>
      </c>
      <c r="Q23" s="51">
        <v>1014.2750847457627</v>
      </c>
      <c r="R23" s="51">
        <v>1196.8445999999999</v>
      </c>
      <c r="S23" s="51" t="s">
        <v>566</v>
      </c>
      <c r="T23" s="52" t="s">
        <v>131</v>
      </c>
      <c r="U23" s="52" t="s">
        <v>139</v>
      </c>
      <c r="V23" s="53">
        <v>42760</v>
      </c>
      <c r="W23" s="53">
        <v>42790</v>
      </c>
      <c r="X23" s="47" t="s">
        <v>2910</v>
      </c>
      <c r="Y23" s="47" t="s">
        <v>2910</v>
      </c>
      <c r="Z23" s="53" t="s">
        <v>2910</v>
      </c>
      <c r="AA23" s="53" t="s">
        <v>2910</v>
      </c>
      <c r="AB23" s="54" t="s">
        <v>5281</v>
      </c>
      <c r="AC23" s="54" t="s">
        <v>567</v>
      </c>
      <c r="AD23" s="47">
        <v>796</v>
      </c>
      <c r="AE23" s="47" t="s">
        <v>555</v>
      </c>
      <c r="AF23" s="47">
        <v>1</v>
      </c>
      <c r="AG23" s="47">
        <v>45</v>
      </c>
      <c r="AH23" s="47" t="s">
        <v>197</v>
      </c>
      <c r="AI23" s="53">
        <v>42810</v>
      </c>
      <c r="AJ23" s="53">
        <v>42810</v>
      </c>
      <c r="AK23" s="53">
        <v>43099</v>
      </c>
      <c r="AL23" s="50">
        <v>2017</v>
      </c>
      <c r="AM23" s="53" t="s">
        <v>2910</v>
      </c>
      <c r="AN23" s="47" t="s">
        <v>2911</v>
      </c>
      <c r="AO23" s="257" t="s">
        <v>2985</v>
      </c>
      <c r="AP23" s="54" t="s">
        <v>2986</v>
      </c>
      <c r="AQ23" s="47" t="s">
        <v>2914</v>
      </c>
      <c r="AR23" s="50">
        <v>2018</v>
      </c>
      <c r="AS23" s="55">
        <v>1204.4967999999999</v>
      </c>
      <c r="AT23" s="51">
        <v>0</v>
      </c>
      <c r="AU23" s="51">
        <v>0.56000000000000005</v>
      </c>
      <c r="AV23" s="50" t="s">
        <v>2948</v>
      </c>
      <c r="AW23" s="51" t="s">
        <v>2909</v>
      </c>
    </row>
    <row r="24" spans="1:49" s="56" customFormat="1" ht="51">
      <c r="A24" s="47">
        <v>1</v>
      </c>
      <c r="B24" s="47" t="s">
        <v>2987</v>
      </c>
      <c r="C24" s="47" t="s">
        <v>131</v>
      </c>
      <c r="D24" s="47" t="s">
        <v>2731</v>
      </c>
      <c r="E24" s="48" t="s">
        <v>2962</v>
      </c>
      <c r="F24" s="49" t="s">
        <v>5287</v>
      </c>
      <c r="G24" s="48" t="s">
        <v>2988</v>
      </c>
      <c r="H24" s="50" t="s">
        <v>1878</v>
      </c>
      <c r="I24" s="50" t="s">
        <v>2964</v>
      </c>
      <c r="J24" s="47" t="s">
        <v>135</v>
      </c>
      <c r="K24" s="47" t="s">
        <v>136</v>
      </c>
      <c r="L24" s="47" t="s">
        <v>2909</v>
      </c>
      <c r="M24" s="47" t="s">
        <v>2910</v>
      </c>
      <c r="N24" s="47" t="s">
        <v>2867</v>
      </c>
      <c r="O24" s="51">
        <v>695.2</v>
      </c>
      <c r="P24" s="51">
        <v>689.78</v>
      </c>
      <c r="Q24" s="51">
        <v>689.78</v>
      </c>
      <c r="R24" s="51">
        <v>813.94039999999995</v>
      </c>
      <c r="S24" s="51" t="s">
        <v>566</v>
      </c>
      <c r="T24" s="52" t="s">
        <v>131</v>
      </c>
      <c r="U24" s="52" t="s">
        <v>139</v>
      </c>
      <c r="V24" s="53">
        <v>42760</v>
      </c>
      <c r="W24" s="53">
        <v>42790</v>
      </c>
      <c r="X24" s="47" t="s">
        <v>2910</v>
      </c>
      <c r="Y24" s="47" t="s">
        <v>2910</v>
      </c>
      <c r="Z24" s="53" t="s">
        <v>2910</v>
      </c>
      <c r="AA24" s="53" t="s">
        <v>2910</v>
      </c>
      <c r="AB24" s="54" t="s">
        <v>5281</v>
      </c>
      <c r="AC24" s="54" t="s">
        <v>567</v>
      </c>
      <c r="AD24" s="47">
        <v>796</v>
      </c>
      <c r="AE24" s="47" t="s">
        <v>555</v>
      </c>
      <c r="AF24" s="47">
        <v>1</v>
      </c>
      <c r="AG24" s="47">
        <v>45</v>
      </c>
      <c r="AH24" s="47" t="s">
        <v>197</v>
      </c>
      <c r="AI24" s="53">
        <v>42810</v>
      </c>
      <c r="AJ24" s="53">
        <v>42810</v>
      </c>
      <c r="AK24" s="53">
        <v>42855</v>
      </c>
      <c r="AL24" s="50">
        <v>2017</v>
      </c>
      <c r="AM24" s="53" t="s">
        <v>2910</v>
      </c>
      <c r="AN24" s="47" t="s">
        <v>2911</v>
      </c>
      <c r="AO24" s="257" t="s">
        <v>2989</v>
      </c>
      <c r="AP24" s="54" t="s">
        <v>2990</v>
      </c>
      <c r="AQ24" s="47" t="s">
        <v>2914</v>
      </c>
      <c r="AR24" s="50">
        <v>2017</v>
      </c>
      <c r="AS24" s="55">
        <v>1013.0026711999998</v>
      </c>
      <c r="AT24" s="51">
        <v>0</v>
      </c>
      <c r="AU24" s="51">
        <v>0.4</v>
      </c>
      <c r="AV24" s="50" t="s">
        <v>2948</v>
      </c>
      <c r="AW24" s="51" t="s">
        <v>2909</v>
      </c>
    </row>
    <row r="25" spans="1:49" s="56" customFormat="1" ht="51">
      <c r="A25" s="47">
        <v>1</v>
      </c>
      <c r="B25" s="47" t="s">
        <v>2991</v>
      </c>
      <c r="C25" s="47" t="s">
        <v>131</v>
      </c>
      <c r="D25" s="47" t="s">
        <v>2731</v>
      </c>
      <c r="E25" s="48" t="s">
        <v>2962</v>
      </c>
      <c r="F25" s="49" t="s">
        <v>5288</v>
      </c>
      <c r="G25" s="48" t="s">
        <v>2992</v>
      </c>
      <c r="H25" s="50" t="s">
        <v>1878</v>
      </c>
      <c r="I25" s="50" t="s">
        <v>2964</v>
      </c>
      <c r="J25" s="47" t="s">
        <v>135</v>
      </c>
      <c r="K25" s="47" t="s">
        <v>136</v>
      </c>
      <c r="L25" s="47" t="s">
        <v>2909</v>
      </c>
      <c r="M25" s="47" t="s">
        <v>2910</v>
      </c>
      <c r="N25" s="47" t="s">
        <v>2867</v>
      </c>
      <c r="O25" s="51">
        <v>1390.0799999999997</v>
      </c>
      <c r="P25" s="51">
        <v>1307.05</v>
      </c>
      <c r="Q25" s="51">
        <v>1307.05</v>
      </c>
      <c r="R25" s="51">
        <v>1542.319</v>
      </c>
      <c r="S25" s="51" t="s">
        <v>566</v>
      </c>
      <c r="T25" s="52" t="s">
        <v>131</v>
      </c>
      <c r="U25" s="52" t="s">
        <v>139</v>
      </c>
      <c r="V25" s="53">
        <v>42795</v>
      </c>
      <c r="W25" s="53">
        <v>42825</v>
      </c>
      <c r="X25" s="47" t="s">
        <v>2910</v>
      </c>
      <c r="Y25" s="47" t="s">
        <v>2910</v>
      </c>
      <c r="Z25" s="53" t="s">
        <v>2910</v>
      </c>
      <c r="AA25" s="53" t="s">
        <v>2910</v>
      </c>
      <c r="AB25" s="54" t="s">
        <v>5281</v>
      </c>
      <c r="AC25" s="54" t="s">
        <v>567</v>
      </c>
      <c r="AD25" s="47">
        <v>796</v>
      </c>
      <c r="AE25" s="47" t="s">
        <v>555</v>
      </c>
      <c r="AF25" s="47">
        <v>1</v>
      </c>
      <c r="AG25" s="47">
        <v>45</v>
      </c>
      <c r="AH25" s="47" t="s">
        <v>197</v>
      </c>
      <c r="AI25" s="53">
        <v>42845</v>
      </c>
      <c r="AJ25" s="53">
        <v>42845</v>
      </c>
      <c r="AK25" s="53">
        <v>42885</v>
      </c>
      <c r="AL25" s="50">
        <v>2017</v>
      </c>
      <c r="AM25" s="53" t="s">
        <v>2910</v>
      </c>
      <c r="AN25" s="47" t="s">
        <v>2911</v>
      </c>
      <c r="AO25" s="257" t="s">
        <v>2993</v>
      </c>
      <c r="AP25" s="54" t="s">
        <v>2994</v>
      </c>
      <c r="AQ25" s="47" t="s">
        <v>2914</v>
      </c>
      <c r="AR25" s="50">
        <v>2017</v>
      </c>
      <c r="AS25" s="55">
        <v>1919.5294701999999</v>
      </c>
      <c r="AT25" s="51">
        <v>0</v>
      </c>
      <c r="AU25" s="51">
        <v>0.8</v>
      </c>
      <c r="AV25" s="50" t="s">
        <v>2948</v>
      </c>
      <c r="AW25" s="51" t="s">
        <v>2909</v>
      </c>
    </row>
    <row r="26" spans="1:49" s="56" customFormat="1" ht="63.75">
      <c r="A26" s="47">
        <v>1</v>
      </c>
      <c r="B26" s="47" t="s">
        <v>2995</v>
      </c>
      <c r="C26" s="47" t="s">
        <v>131</v>
      </c>
      <c r="D26" s="47" t="s">
        <v>2731</v>
      </c>
      <c r="E26" s="48" t="s">
        <v>2962</v>
      </c>
      <c r="F26" s="49" t="s">
        <v>5289</v>
      </c>
      <c r="G26" s="48" t="s">
        <v>2996</v>
      </c>
      <c r="H26" s="50" t="s">
        <v>1878</v>
      </c>
      <c r="I26" s="50" t="s">
        <v>2964</v>
      </c>
      <c r="J26" s="47" t="s">
        <v>135</v>
      </c>
      <c r="K26" s="47" t="s">
        <v>136</v>
      </c>
      <c r="L26" s="47" t="s">
        <v>2909</v>
      </c>
      <c r="M26" s="47" t="s">
        <v>2910</v>
      </c>
      <c r="N26" s="47" t="s">
        <v>2867</v>
      </c>
      <c r="O26" s="51">
        <v>495.79999999999995</v>
      </c>
      <c r="P26" s="51">
        <v>487.79999999999995</v>
      </c>
      <c r="Q26" s="51">
        <v>487.79999999999995</v>
      </c>
      <c r="R26" s="51">
        <v>575.60399999999993</v>
      </c>
      <c r="S26" s="51" t="s">
        <v>566</v>
      </c>
      <c r="T26" s="52" t="s">
        <v>131</v>
      </c>
      <c r="U26" s="52" t="s">
        <v>139</v>
      </c>
      <c r="V26" s="53">
        <v>42760</v>
      </c>
      <c r="W26" s="53">
        <v>42790</v>
      </c>
      <c r="X26" s="47" t="s">
        <v>2910</v>
      </c>
      <c r="Y26" s="47" t="s">
        <v>2910</v>
      </c>
      <c r="Z26" s="53" t="s">
        <v>2910</v>
      </c>
      <c r="AA26" s="53" t="s">
        <v>2910</v>
      </c>
      <c r="AB26" s="54" t="s">
        <v>5281</v>
      </c>
      <c r="AC26" s="54" t="s">
        <v>567</v>
      </c>
      <c r="AD26" s="47">
        <v>796</v>
      </c>
      <c r="AE26" s="47" t="s">
        <v>555</v>
      </c>
      <c r="AF26" s="47">
        <v>1</v>
      </c>
      <c r="AG26" s="47">
        <v>45</v>
      </c>
      <c r="AH26" s="47" t="s">
        <v>197</v>
      </c>
      <c r="AI26" s="53">
        <v>42810</v>
      </c>
      <c r="AJ26" s="53">
        <v>42810</v>
      </c>
      <c r="AK26" s="53">
        <v>42845</v>
      </c>
      <c r="AL26" s="50">
        <v>2017</v>
      </c>
      <c r="AM26" s="53" t="s">
        <v>2910</v>
      </c>
      <c r="AN26" s="47" t="s">
        <v>2911</v>
      </c>
      <c r="AO26" s="257" t="s">
        <v>2997</v>
      </c>
      <c r="AP26" s="54" t="s">
        <v>2998</v>
      </c>
      <c r="AQ26" s="47" t="s">
        <v>2914</v>
      </c>
      <c r="AR26" s="50">
        <v>2017</v>
      </c>
      <c r="AS26" s="55">
        <v>716.37835400000006</v>
      </c>
      <c r="AT26" s="51">
        <v>0</v>
      </c>
      <c r="AU26" s="51">
        <v>0.2</v>
      </c>
      <c r="AV26" s="50" t="s">
        <v>2948</v>
      </c>
      <c r="AW26" s="51" t="s">
        <v>2909</v>
      </c>
    </row>
    <row r="27" spans="1:49" s="56" customFormat="1" ht="51">
      <c r="A27" s="47">
        <v>1</v>
      </c>
      <c r="B27" s="47" t="s">
        <v>2999</v>
      </c>
      <c r="C27" s="47" t="s">
        <v>131</v>
      </c>
      <c r="D27" s="47" t="s">
        <v>2731</v>
      </c>
      <c r="E27" s="48" t="s">
        <v>2962</v>
      </c>
      <c r="F27" s="49" t="s">
        <v>5290</v>
      </c>
      <c r="G27" s="48" t="s">
        <v>3000</v>
      </c>
      <c r="H27" s="50" t="s">
        <v>1878</v>
      </c>
      <c r="I27" s="50" t="s">
        <v>2964</v>
      </c>
      <c r="J27" s="47" t="s">
        <v>135</v>
      </c>
      <c r="K27" s="47" t="s">
        <v>136</v>
      </c>
      <c r="L27" s="47" t="s">
        <v>2909</v>
      </c>
      <c r="M27" s="47" t="s">
        <v>2910</v>
      </c>
      <c r="N27" s="47" t="s">
        <v>2867</v>
      </c>
      <c r="O27" s="51">
        <v>1675.4999999999998</v>
      </c>
      <c r="P27" s="51">
        <v>1626.47</v>
      </c>
      <c r="Q27" s="51">
        <v>1626.47</v>
      </c>
      <c r="R27" s="51">
        <v>1919.2346</v>
      </c>
      <c r="S27" s="51" t="s">
        <v>566</v>
      </c>
      <c r="T27" s="52" t="s">
        <v>131</v>
      </c>
      <c r="U27" s="52" t="s">
        <v>139</v>
      </c>
      <c r="V27" s="53">
        <v>42760</v>
      </c>
      <c r="W27" s="53">
        <v>42790</v>
      </c>
      <c r="X27" s="47" t="s">
        <v>2910</v>
      </c>
      <c r="Y27" s="47" t="s">
        <v>2910</v>
      </c>
      <c r="Z27" s="53" t="s">
        <v>2910</v>
      </c>
      <c r="AA27" s="53" t="s">
        <v>2910</v>
      </c>
      <c r="AB27" s="54" t="s">
        <v>5281</v>
      </c>
      <c r="AC27" s="54" t="s">
        <v>567</v>
      </c>
      <c r="AD27" s="47">
        <v>796</v>
      </c>
      <c r="AE27" s="47" t="s">
        <v>555</v>
      </c>
      <c r="AF27" s="47">
        <v>1</v>
      </c>
      <c r="AG27" s="47">
        <v>45</v>
      </c>
      <c r="AH27" s="47" t="s">
        <v>197</v>
      </c>
      <c r="AI27" s="53">
        <v>42810</v>
      </c>
      <c r="AJ27" s="53">
        <v>42810</v>
      </c>
      <c r="AK27" s="53">
        <v>42845</v>
      </c>
      <c r="AL27" s="50">
        <v>2017</v>
      </c>
      <c r="AM27" s="53" t="s">
        <v>2910</v>
      </c>
      <c r="AN27" s="47" t="s">
        <v>2911</v>
      </c>
      <c r="AO27" s="257" t="s">
        <v>3001</v>
      </c>
      <c r="AP27" s="54" t="s">
        <v>3002</v>
      </c>
      <c r="AQ27" s="47" t="s">
        <v>2914</v>
      </c>
      <c r="AR27" s="50">
        <v>2017</v>
      </c>
      <c r="AS27" s="55">
        <v>2388.6230712000006</v>
      </c>
      <c r="AT27" s="51">
        <v>0</v>
      </c>
      <c r="AU27" s="51">
        <v>0.6</v>
      </c>
      <c r="AV27" s="50" t="s">
        <v>2948</v>
      </c>
      <c r="AW27" s="51" t="s">
        <v>2909</v>
      </c>
    </row>
    <row r="28" spans="1:49" s="56" customFormat="1" ht="51">
      <c r="A28" s="47">
        <v>1</v>
      </c>
      <c r="B28" s="47" t="s">
        <v>3003</v>
      </c>
      <c r="C28" s="47" t="s">
        <v>131</v>
      </c>
      <c r="D28" s="47" t="s">
        <v>2731</v>
      </c>
      <c r="E28" s="48" t="s">
        <v>2962</v>
      </c>
      <c r="F28" s="49" t="s">
        <v>5291</v>
      </c>
      <c r="G28" s="48" t="s">
        <v>3004</v>
      </c>
      <c r="H28" s="50" t="s">
        <v>1878</v>
      </c>
      <c r="I28" s="50" t="s">
        <v>2964</v>
      </c>
      <c r="J28" s="47" t="s">
        <v>135</v>
      </c>
      <c r="K28" s="47" t="s">
        <v>136</v>
      </c>
      <c r="L28" s="47" t="s">
        <v>2909</v>
      </c>
      <c r="M28" s="47" t="s">
        <v>2910</v>
      </c>
      <c r="N28" s="47" t="s">
        <v>2867</v>
      </c>
      <c r="O28" s="51">
        <v>2543.41</v>
      </c>
      <c r="P28" s="51">
        <v>2500.35</v>
      </c>
      <c r="Q28" s="51">
        <v>2500.35</v>
      </c>
      <c r="R28" s="51">
        <v>2950.4129999999996</v>
      </c>
      <c r="S28" s="51" t="s">
        <v>566</v>
      </c>
      <c r="T28" s="52" t="s">
        <v>131</v>
      </c>
      <c r="U28" s="52" t="s">
        <v>139</v>
      </c>
      <c r="V28" s="53">
        <v>42777</v>
      </c>
      <c r="W28" s="53">
        <v>42807</v>
      </c>
      <c r="X28" s="47" t="s">
        <v>2910</v>
      </c>
      <c r="Y28" s="47" t="s">
        <v>2910</v>
      </c>
      <c r="Z28" s="53" t="s">
        <v>2910</v>
      </c>
      <c r="AA28" s="53" t="s">
        <v>2910</v>
      </c>
      <c r="AB28" s="54" t="s">
        <v>5281</v>
      </c>
      <c r="AC28" s="54" t="s">
        <v>567</v>
      </c>
      <c r="AD28" s="47">
        <v>796</v>
      </c>
      <c r="AE28" s="47" t="s">
        <v>555</v>
      </c>
      <c r="AF28" s="47">
        <v>1</v>
      </c>
      <c r="AG28" s="47">
        <v>45</v>
      </c>
      <c r="AH28" s="47" t="s">
        <v>197</v>
      </c>
      <c r="AI28" s="53">
        <v>42827</v>
      </c>
      <c r="AJ28" s="53">
        <v>42827</v>
      </c>
      <c r="AK28" s="53">
        <v>42857</v>
      </c>
      <c r="AL28" s="50">
        <v>2017</v>
      </c>
      <c r="AM28" s="53" t="s">
        <v>2910</v>
      </c>
      <c r="AN28" s="47" t="s">
        <v>2911</v>
      </c>
      <c r="AO28" s="257" t="s">
        <v>3005</v>
      </c>
      <c r="AP28" s="54" t="s">
        <v>3006</v>
      </c>
      <c r="AQ28" s="47" t="s">
        <v>2914</v>
      </c>
      <c r="AR28" s="50">
        <v>2017</v>
      </c>
      <c r="AS28" s="55">
        <v>3672.018282</v>
      </c>
      <c r="AT28" s="51">
        <v>0</v>
      </c>
      <c r="AU28" s="51">
        <v>1.4</v>
      </c>
      <c r="AV28" s="50" t="s">
        <v>2948</v>
      </c>
      <c r="AW28" s="51" t="s">
        <v>2909</v>
      </c>
    </row>
    <row r="29" spans="1:49" s="56" customFormat="1" ht="38.25">
      <c r="A29" s="47">
        <v>1</v>
      </c>
      <c r="B29" s="47" t="s">
        <v>3007</v>
      </c>
      <c r="C29" s="47" t="s">
        <v>131</v>
      </c>
      <c r="D29" s="47" t="s">
        <v>2731</v>
      </c>
      <c r="E29" s="48" t="s">
        <v>2962</v>
      </c>
      <c r="F29" s="47" t="s">
        <v>5292</v>
      </c>
      <c r="G29" s="48" t="s">
        <v>3008</v>
      </c>
      <c r="H29" s="50" t="s">
        <v>1878</v>
      </c>
      <c r="I29" s="50" t="s">
        <v>2964</v>
      </c>
      <c r="J29" s="47" t="s">
        <v>135</v>
      </c>
      <c r="K29" s="47" t="s">
        <v>136</v>
      </c>
      <c r="L29" s="47" t="s">
        <v>2909</v>
      </c>
      <c r="M29" s="47" t="s">
        <v>2910</v>
      </c>
      <c r="N29" s="47" t="s">
        <v>2867</v>
      </c>
      <c r="O29" s="51">
        <v>574.54999999999984</v>
      </c>
      <c r="P29" s="51">
        <v>504.19999999999993</v>
      </c>
      <c r="Q29" s="51">
        <v>504.19999999999993</v>
      </c>
      <c r="R29" s="51">
        <v>594.9559999999999</v>
      </c>
      <c r="S29" s="51" t="s">
        <v>566</v>
      </c>
      <c r="T29" s="52" t="s">
        <v>131</v>
      </c>
      <c r="U29" s="52" t="s">
        <v>139</v>
      </c>
      <c r="V29" s="53">
        <v>42977</v>
      </c>
      <c r="W29" s="53">
        <v>43007</v>
      </c>
      <c r="X29" s="47" t="s">
        <v>2910</v>
      </c>
      <c r="Y29" s="47" t="s">
        <v>2910</v>
      </c>
      <c r="Z29" s="53" t="s">
        <v>2910</v>
      </c>
      <c r="AA29" s="53" t="s">
        <v>2910</v>
      </c>
      <c r="AB29" s="54" t="s">
        <v>5281</v>
      </c>
      <c r="AC29" s="54" t="s">
        <v>567</v>
      </c>
      <c r="AD29" s="47">
        <v>796</v>
      </c>
      <c r="AE29" s="47" t="s">
        <v>555</v>
      </c>
      <c r="AF29" s="47">
        <v>1</v>
      </c>
      <c r="AG29" s="47">
        <v>45</v>
      </c>
      <c r="AH29" s="47" t="s">
        <v>197</v>
      </c>
      <c r="AI29" s="53">
        <v>43027</v>
      </c>
      <c r="AJ29" s="53">
        <v>43027</v>
      </c>
      <c r="AK29" s="53">
        <v>43099</v>
      </c>
      <c r="AL29" s="50">
        <v>2017</v>
      </c>
      <c r="AM29" s="53" t="s">
        <v>2910</v>
      </c>
      <c r="AN29" s="47" t="s">
        <v>2911</v>
      </c>
      <c r="AO29" s="257" t="s">
        <v>3009</v>
      </c>
      <c r="AP29" s="54" t="s">
        <v>3010</v>
      </c>
      <c r="AQ29" s="47" t="s">
        <v>2914</v>
      </c>
      <c r="AR29" s="50">
        <v>2018</v>
      </c>
      <c r="AS29" s="55">
        <v>784.73540000000003</v>
      </c>
      <c r="AT29" s="51">
        <v>0</v>
      </c>
      <c r="AU29" s="51">
        <v>0.16</v>
      </c>
      <c r="AV29" s="50" t="s">
        <v>2948</v>
      </c>
      <c r="AW29" s="51" t="s">
        <v>2909</v>
      </c>
    </row>
    <row r="30" spans="1:49" s="56" customFormat="1" ht="63.75">
      <c r="A30" s="47">
        <v>1</v>
      </c>
      <c r="B30" s="47" t="s">
        <v>3011</v>
      </c>
      <c r="C30" s="47" t="s">
        <v>131</v>
      </c>
      <c r="D30" s="47" t="s">
        <v>2731</v>
      </c>
      <c r="E30" s="48" t="s">
        <v>2962</v>
      </c>
      <c r="F30" s="49" t="s">
        <v>5293</v>
      </c>
      <c r="G30" s="48" t="s">
        <v>3012</v>
      </c>
      <c r="H30" s="50" t="s">
        <v>1878</v>
      </c>
      <c r="I30" s="50" t="s">
        <v>2964</v>
      </c>
      <c r="J30" s="47" t="s">
        <v>135</v>
      </c>
      <c r="K30" s="47" t="s">
        <v>136</v>
      </c>
      <c r="L30" s="47" t="s">
        <v>2909</v>
      </c>
      <c r="M30" s="47" t="s">
        <v>2910</v>
      </c>
      <c r="N30" s="47" t="s">
        <v>2867</v>
      </c>
      <c r="O30" s="51">
        <v>1070.23</v>
      </c>
      <c r="P30" s="51">
        <v>616.58000000000004</v>
      </c>
      <c r="Q30" s="51">
        <v>616.58000000000004</v>
      </c>
      <c r="R30" s="51">
        <v>727.56439999999998</v>
      </c>
      <c r="S30" s="51" t="s">
        <v>566</v>
      </c>
      <c r="T30" s="52" t="s">
        <v>131</v>
      </c>
      <c r="U30" s="52" t="s">
        <v>139</v>
      </c>
      <c r="V30" s="53">
        <v>43028</v>
      </c>
      <c r="W30" s="53">
        <v>43058</v>
      </c>
      <c r="X30" s="47" t="s">
        <v>2910</v>
      </c>
      <c r="Y30" s="47" t="s">
        <v>2910</v>
      </c>
      <c r="Z30" s="53" t="s">
        <v>2910</v>
      </c>
      <c r="AA30" s="53" t="s">
        <v>2910</v>
      </c>
      <c r="AB30" s="54" t="s">
        <v>5281</v>
      </c>
      <c r="AC30" s="54" t="s">
        <v>567</v>
      </c>
      <c r="AD30" s="47">
        <v>796</v>
      </c>
      <c r="AE30" s="47" t="s">
        <v>555</v>
      </c>
      <c r="AF30" s="47">
        <v>1</v>
      </c>
      <c r="AG30" s="47">
        <v>45</v>
      </c>
      <c r="AH30" s="47" t="s">
        <v>197</v>
      </c>
      <c r="AI30" s="53">
        <v>43078</v>
      </c>
      <c r="AJ30" s="53">
        <v>43078</v>
      </c>
      <c r="AK30" s="53">
        <v>43099</v>
      </c>
      <c r="AL30" s="50">
        <v>2017</v>
      </c>
      <c r="AM30" s="53" t="s">
        <v>2910</v>
      </c>
      <c r="AN30" s="47" t="s">
        <v>2911</v>
      </c>
      <c r="AO30" s="257" t="s">
        <v>3013</v>
      </c>
      <c r="AP30" s="54" t="s">
        <v>3014</v>
      </c>
      <c r="AQ30" s="47" t="s">
        <v>2914</v>
      </c>
      <c r="AR30" s="50">
        <v>2018</v>
      </c>
      <c r="AS30" s="55">
        <v>1458.2815004000001</v>
      </c>
      <c r="AT30" s="51">
        <v>0</v>
      </c>
      <c r="AU30" s="51">
        <v>0.4</v>
      </c>
      <c r="AV30" s="50" t="s">
        <v>2948</v>
      </c>
      <c r="AW30" s="51" t="s">
        <v>2909</v>
      </c>
    </row>
    <row r="31" spans="1:49" s="56" customFormat="1" ht="51">
      <c r="A31" s="47">
        <v>1</v>
      </c>
      <c r="B31" s="47" t="s">
        <v>3015</v>
      </c>
      <c r="C31" s="47" t="s">
        <v>131</v>
      </c>
      <c r="D31" s="47" t="s">
        <v>2731</v>
      </c>
      <c r="E31" s="48" t="s">
        <v>2962</v>
      </c>
      <c r="F31" s="49" t="s">
        <v>5294</v>
      </c>
      <c r="G31" s="48" t="s">
        <v>3016</v>
      </c>
      <c r="H31" s="50" t="s">
        <v>1878</v>
      </c>
      <c r="I31" s="50" t="s">
        <v>2964</v>
      </c>
      <c r="J31" s="47" t="s">
        <v>135</v>
      </c>
      <c r="K31" s="47" t="s">
        <v>136</v>
      </c>
      <c r="L31" s="47" t="s">
        <v>2909</v>
      </c>
      <c r="M31" s="47" t="s">
        <v>2910</v>
      </c>
      <c r="N31" s="47" t="s">
        <v>2867</v>
      </c>
      <c r="O31" s="51">
        <v>1081.25</v>
      </c>
      <c r="P31" s="51">
        <v>1052.08</v>
      </c>
      <c r="Q31" s="51">
        <v>1052.08</v>
      </c>
      <c r="R31" s="51">
        <v>1241.4543999999999</v>
      </c>
      <c r="S31" s="51" t="s">
        <v>566</v>
      </c>
      <c r="T31" s="52" t="s">
        <v>131</v>
      </c>
      <c r="U31" s="52" t="s">
        <v>139</v>
      </c>
      <c r="V31" s="53">
        <v>43008</v>
      </c>
      <c r="W31" s="53">
        <v>43038</v>
      </c>
      <c r="X31" s="47" t="s">
        <v>2910</v>
      </c>
      <c r="Y31" s="47" t="s">
        <v>2910</v>
      </c>
      <c r="Z31" s="53" t="s">
        <v>2910</v>
      </c>
      <c r="AA31" s="53" t="s">
        <v>2910</v>
      </c>
      <c r="AB31" s="54" t="s">
        <v>5281</v>
      </c>
      <c r="AC31" s="54" t="s">
        <v>567</v>
      </c>
      <c r="AD31" s="47">
        <v>796</v>
      </c>
      <c r="AE31" s="47" t="s">
        <v>555</v>
      </c>
      <c r="AF31" s="47">
        <v>1</v>
      </c>
      <c r="AG31" s="47">
        <v>45</v>
      </c>
      <c r="AH31" s="47" t="s">
        <v>197</v>
      </c>
      <c r="AI31" s="53">
        <v>43058</v>
      </c>
      <c r="AJ31" s="53">
        <v>43058</v>
      </c>
      <c r="AK31" s="53">
        <v>43099</v>
      </c>
      <c r="AL31" s="50">
        <v>2017</v>
      </c>
      <c r="AM31" s="53" t="s">
        <v>2910</v>
      </c>
      <c r="AN31" s="47" t="s">
        <v>2911</v>
      </c>
      <c r="AO31" s="257" t="s">
        <v>3017</v>
      </c>
      <c r="AP31" s="54" t="s">
        <v>3018</v>
      </c>
      <c r="AQ31" s="47" t="s">
        <v>2914</v>
      </c>
      <c r="AR31" s="50">
        <v>2018</v>
      </c>
      <c r="AS31" s="55">
        <v>1581.203894</v>
      </c>
      <c r="AT31" s="51">
        <v>0</v>
      </c>
      <c r="AU31" s="51">
        <v>0.6</v>
      </c>
      <c r="AV31" s="50" t="s">
        <v>2948</v>
      </c>
      <c r="AW31" s="51" t="s">
        <v>2909</v>
      </c>
    </row>
    <row r="32" spans="1:49" s="56" customFormat="1" ht="51">
      <c r="A32" s="47">
        <v>1</v>
      </c>
      <c r="B32" s="47" t="s">
        <v>3019</v>
      </c>
      <c r="C32" s="47" t="s">
        <v>131</v>
      </c>
      <c r="D32" s="47" t="s">
        <v>2731</v>
      </c>
      <c r="E32" s="48" t="s">
        <v>2962</v>
      </c>
      <c r="F32" s="49" t="s">
        <v>5295</v>
      </c>
      <c r="G32" s="48" t="s">
        <v>3020</v>
      </c>
      <c r="H32" s="50" t="s">
        <v>1878</v>
      </c>
      <c r="I32" s="50" t="s">
        <v>2964</v>
      </c>
      <c r="J32" s="47" t="s">
        <v>135</v>
      </c>
      <c r="K32" s="47" t="s">
        <v>136</v>
      </c>
      <c r="L32" s="47" t="s">
        <v>2909</v>
      </c>
      <c r="M32" s="47" t="s">
        <v>2910</v>
      </c>
      <c r="N32" s="47" t="s">
        <v>2867</v>
      </c>
      <c r="O32" s="51">
        <v>1148.54</v>
      </c>
      <c r="P32" s="51">
        <v>1138.52</v>
      </c>
      <c r="Q32" s="51">
        <v>1138.52</v>
      </c>
      <c r="R32" s="51">
        <v>1343.4535999999998</v>
      </c>
      <c r="S32" s="51" t="s">
        <v>566</v>
      </c>
      <c r="T32" s="52" t="s">
        <v>131</v>
      </c>
      <c r="U32" s="52" t="s">
        <v>139</v>
      </c>
      <c r="V32" s="53">
        <v>43008</v>
      </c>
      <c r="W32" s="53">
        <v>43038</v>
      </c>
      <c r="X32" s="47" t="s">
        <v>2910</v>
      </c>
      <c r="Y32" s="47" t="s">
        <v>2910</v>
      </c>
      <c r="Z32" s="53" t="s">
        <v>2910</v>
      </c>
      <c r="AA32" s="53" t="s">
        <v>2910</v>
      </c>
      <c r="AB32" s="54" t="s">
        <v>5281</v>
      </c>
      <c r="AC32" s="54" t="s">
        <v>567</v>
      </c>
      <c r="AD32" s="47">
        <v>796</v>
      </c>
      <c r="AE32" s="47" t="s">
        <v>555</v>
      </c>
      <c r="AF32" s="47">
        <v>1</v>
      </c>
      <c r="AG32" s="47">
        <v>45</v>
      </c>
      <c r="AH32" s="47" t="s">
        <v>197</v>
      </c>
      <c r="AI32" s="53">
        <v>43058</v>
      </c>
      <c r="AJ32" s="53">
        <v>43058</v>
      </c>
      <c r="AK32" s="53">
        <v>43099</v>
      </c>
      <c r="AL32" s="50">
        <v>2017</v>
      </c>
      <c r="AM32" s="53" t="s">
        <v>2910</v>
      </c>
      <c r="AN32" s="47" t="s">
        <v>2911</v>
      </c>
      <c r="AO32" s="257" t="s">
        <v>3021</v>
      </c>
      <c r="AP32" s="54" t="s">
        <v>3022</v>
      </c>
      <c r="AQ32" s="47" t="s">
        <v>2914</v>
      </c>
      <c r="AR32" s="50">
        <v>2018</v>
      </c>
      <c r="AS32" s="55">
        <v>1708.9454076000002</v>
      </c>
      <c r="AT32" s="51">
        <v>0</v>
      </c>
      <c r="AU32" s="51">
        <v>0.42</v>
      </c>
      <c r="AV32" s="50" t="s">
        <v>2948</v>
      </c>
      <c r="AW32" s="51" t="s">
        <v>2909</v>
      </c>
    </row>
    <row r="33" spans="1:49" s="56" customFormat="1" ht="51">
      <c r="A33" s="47">
        <v>1</v>
      </c>
      <c r="B33" s="47" t="s">
        <v>3023</v>
      </c>
      <c r="C33" s="47" t="s">
        <v>131</v>
      </c>
      <c r="D33" s="47" t="s">
        <v>2731</v>
      </c>
      <c r="E33" s="48" t="s">
        <v>2962</v>
      </c>
      <c r="F33" s="49" t="s">
        <v>5296</v>
      </c>
      <c r="G33" s="48" t="s">
        <v>3024</v>
      </c>
      <c r="H33" s="50" t="s">
        <v>1878</v>
      </c>
      <c r="I33" s="50" t="s">
        <v>2964</v>
      </c>
      <c r="J33" s="47" t="s">
        <v>135</v>
      </c>
      <c r="K33" s="47" t="s">
        <v>136</v>
      </c>
      <c r="L33" s="47" t="s">
        <v>2909</v>
      </c>
      <c r="M33" s="47" t="s">
        <v>2910</v>
      </c>
      <c r="N33" s="47" t="s">
        <v>2867</v>
      </c>
      <c r="O33" s="51">
        <v>2365.6999999999998</v>
      </c>
      <c r="P33" s="51">
        <v>2326.6</v>
      </c>
      <c r="Q33" s="51">
        <v>2326.6</v>
      </c>
      <c r="R33" s="51">
        <v>2745.3879999999999</v>
      </c>
      <c r="S33" s="51" t="s">
        <v>566</v>
      </c>
      <c r="T33" s="52" t="s">
        <v>131</v>
      </c>
      <c r="U33" s="52" t="s">
        <v>139</v>
      </c>
      <c r="V33" s="53">
        <v>43008</v>
      </c>
      <c r="W33" s="53">
        <v>43038</v>
      </c>
      <c r="X33" s="47" t="s">
        <v>2910</v>
      </c>
      <c r="Y33" s="47" t="s">
        <v>2910</v>
      </c>
      <c r="Z33" s="53" t="s">
        <v>2910</v>
      </c>
      <c r="AA33" s="53" t="s">
        <v>2910</v>
      </c>
      <c r="AB33" s="54" t="s">
        <v>5281</v>
      </c>
      <c r="AC33" s="54" t="s">
        <v>567</v>
      </c>
      <c r="AD33" s="47">
        <v>796</v>
      </c>
      <c r="AE33" s="47" t="s">
        <v>555</v>
      </c>
      <c r="AF33" s="47">
        <v>1</v>
      </c>
      <c r="AG33" s="47">
        <v>45</v>
      </c>
      <c r="AH33" s="47" t="s">
        <v>197</v>
      </c>
      <c r="AI33" s="53">
        <v>43058</v>
      </c>
      <c r="AJ33" s="53">
        <v>43058</v>
      </c>
      <c r="AK33" s="53">
        <v>43099</v>
      </c>
      <c r="AL33" s="50">
        <v>2017</v>
      </c>
      <c r="AM33" s="53" t="s">
        <v>2910</v>
      </c>
      <c r="AN33" s="47" t="s">
        <v>2911</v>
      </c>
      <c r="AO33" s="257" t="s">
        <v>3025</v>
      </c>
      <c r="AP33" s="54" t="s">
        <v>3026</v>
      </c>
      <c r="AQ33" s="47" t="s">
        <v>2914</v>
      </c>
      <c r="AR33" s="50">
        <v>2018</v>
      </c>
      <c r="AS33" s="55">
        <v>3496.7192283999998</v>
      </c>
      <c r="AT33" s="51">
        <v>0</v>
      </c>
      <c r="AU33" s="51">
        <v>0.45</v>
      </c>
      <c r="AV33" s="50" t="s">
        <v>2948</v>
      </c>
      <c r="AW33" s="51" t="s">
        <v>2909</v>
      </c>
    </row>
    <row r="34" spans="1:49" s="56" customFormat="1" ht="51">
      <c r="A34" s="47">
        <v>1</v>
      </c>
      <c r="B34" s="47" t="s">
        <v>3027</v>
      </c>
      <c r="C34" s="47" t="s">
        <v>131</v>
      </c>
      <c r="D34" s="47" t="s">
        <v>2731</v>
      </c>
      <c r="E34" s="48" t="s">
        <v>2962</v>
      </c>
      <c r="F34" s="49" t="s">
        <v>5297</v>
      </c>
      <c r="G34" s="48" t="s">
        <v>3028</v>
      </c>
      <c r="H34" s="50" t="s">
        <v>1878</v>
      </c>
      <c r="I34" s="50" t="s">
        <v>2964</v>
      </c>
      <c r="J34" s="47" t="s">
        <v>135</v>
      </c>
      <c r="K34" s="47" t="s">
        <v>136</v>
      </c>
      <c r="L34" s="47" t="s">
        <v>2909</v>
      </c>
      <c r="M34" s="47" t="s">
        <v>2910</v>
      </c>
      <c r="N34" s="47" t="s">
        <v>2867</v>
      </c>
      <c r="O34" s="51">
        <v>825.63</v>
      </c>
      <c r="P34" s="51">
        <v>813.24</v>
      </c>
      <c r="Q34" s="51">
        <v>813.24</v>
      </c>
      <c r="R34" s="51">
        <v>959.6232</v>
      </c>
      <c r="S34" s="51" t="s">
        <v>566</v>
      </c>
      <c r="T34" s="52" t="s">
        <v>131</v>
      </c>
      <c r="U34" s="52" t="s">
        <v>139</v>
      </c>
      <c r="V34" s="53">
        <v>43008</v>
      </c>
      <c r="W34" s="53">
        <v>43038</v>
      </c>
      <c r="X34" s="47" t="s">
        <v>2910</v>
      </c>
      <c r="Y34" s="47" t="s">
        <v>2910</v>
      </c>
      <c r="Z34" s="53" t="s">
        <v>2910</v>
      </c>
      <c r="AA34" s="53" t="s">
        <v>2910</v>
      </c>
      <c r="AB34" s="54" t="s">
        <v>5281</v>
      </c>
      <c r="AC34" s="54" t="s">
        <v>567</v>
      </c>
      <c r="AD34" s="47">
        <v>796</v>
      </c>
      <c r="AE34" s="47" t="s">
        <v>555</v>
      </c>
      <c r="AF34" s="47">
        <v>1</v>
      </c>
      <c r="AG34" s="47">
        <v>45</v>
      </c>
      <c r="AH34" s="47" t="s">
        <v>197</v>
      </c>
      <c r="AI34" s="53">
        <v>43058</v>
      </c>
      <c r="AJ34" s="53">
        <v>43058</v>
      </c>
      <c r="AK34" s="53">
        <v>43099</v>
      </c>
      <c r="AL34" s="50">
        <v>2017</v>
      </c>
      <c r="AM34" s="53" t="s">
        <v>2910</v>
      </c>
      <c r="AN34" s="47" t="s">
        <v>2911</v>
      </c>
      <c r="AO34" s="257" t="s">
        <v>3029</v>
      </c>
      <c r="AP34" s="54" t="s">
        <v>3030</v>
      </c>
      <c r="AQ34" s="47" t="s">
        <v>2914</v>
      </c>
      <c r="AR34" s="50">
        <v>2018</v>
      </c>
      <c r="AS34" s="55">
        <v>1222.2274563999999</v>
      </c>
      <c r="AT34" s="51">
        <v>0</v>
      </c>
      <c r="AU34" s="51">
        <v>0.3</v>
      </c>
      <c r="AV34" s="50" t="s">
        <v>2948</v>
      </c>
      <c r="AW34" s="51" t="s">
        <v>2909</v>
      </c>
    </row>
    <row r="35" spans="1:49" s="56" customFormat="1" ht="51">
      <c r="A35" s="47">
        <v>1</v>
      </c>
      <c r="B35" s="47" t="s">
        <v>3031</v>
      </c>
      <c r="C35" s="47" t="s">
        <v>131</v>
      </c>
      <c r="D35" s="47" t="s">
        <v>2731</v>
      </c>
      <c r="E35" s="48" t="s">
        <v>2962</v>
      </c>
      <c r="F35" s="49" t="s">
        <v>5298</v>
      </c>
      <c r="G35" s="48" t="s">
        <v>3032</v>
      </c>
      <c r="H35" s="50" t="s">
        <v>1878</v>
      </c>
      <c r="I35" s="50" t="s">
        <v>2964</v>
      </c>
      <c r="J35" s="47" t="s">
        <v>135</v>
      </c>
      <c r="K35" s="47" t="s">
        <v>136</v>
      </c>
      <c r="L35" s="47" t="s">
        <v>2909</v>
      </c>
      <c r="M35" s="47" t="s">
        <v>2910</v>
      </c>
      <c r="N35" s="47" t="s">
        <v>2867</v>
      </c>
      <c r="O35" s="51">
        <v>1630.4</v>
      </c>
      <c r="P35" s="51">
        <v>1626.46</v>
      </c>
      <c r="Q35" s="51">
        <v>1626.46</v>
      </c>
      <c r="R35" s="51">
        <v>1919.2228</v>
      </c>
      <c r="S35" s="51" t="s">
        <v>566</v>
      </c>
      <c r="T35" s="52" t="s">
        <v>131</v>
      </c>
      <c r="U35" s="52" t="s">
        <v>139</v>
      </c>
      <c r="V35" s="53">
        <v>43008</v>
      </c>
      <c r="W35" s="53">
        <v>43038</v>
      </c>
      <c r="X35" s="47" t="s">
        <v>2910</v>
      </c>
      <c r="Y35" s="47" t="s">
        <v>2910</v>
      </c>
      <c r="Z35" s="53" t="s">
        <v>2910</v>
      </c>
      <c r="AA35" s="53" t="s">
        <v>2910</v>
      </c>
      <c r="AB35" s="54" t="s">
        <v>5281</v>
      </c>
      <c r="AC35" s="54" t="s">
        <v>567</v>
      </c>
      <c r="AD35" s="47">
        <v>796</v>
      </c>
      <c r="AE35" s="47" t="s">
        <v>555</v>
      </c>
      <c r="AF35" s="47">
        <v>1</v>
      </c>
      <c r="AG35" s="47">
        <v>45</v>
      </c>
      <c r="AH35" s="47" t="s">
        <v>197</v>
      </c>
      <c r="AI35" s="53">
        <v>43058</v>
      </c>
      <c r="AJ35" s="53">
        <v>43058</v>
      </c>
      <c r="AK35" s="53">
        <v>43099</v>
      </c>
      <c r="AL35" s="50">
        <v>2017</v>
      </c>
      <c r="AM35" s="53" t="s">
        <v>2910</v>
      </c>
      <c r="AN35" s="47" t="s">
        <v>2911</v>
      </c>
      <c r="AO35" s="257" t="s">
        <v>3033</v>
      </c>
      <c r="AP35" s="54" t="s">
        <v>3034</v>
      </c>
      <c r="AQ35" s="47" t="s">
        <v>2914</v>
      </c>
      <c r="AR35" s="50">
        <v>2018</v>
      </c>
      <c r="AS35" s="55">
        <v>2444.4549246000006</v>
      </c>
      <c r="AT35" s="51">
        <v>0</v>
      </c>
      <c r="AU35" s="51">
        <v>0.6</v>
      </c>
      <c r="AV35" s="50" t="s">
        <v>2948</v>
      </c>
      <c r="AW35" s="51" t="s">
        <v>2909</v>
      </c>
    </row>
    <row r="36" spans="1:49" s="56" customFormat="1" ht="51">
      <c r="A36" s="47">
        <v>1</v>
      </c>
      <c r="B36" s="47" t="s">
        <v>3035</v>
      </c>
      <c r="C36" s="47" t="s">
        <v>131</v>
      </c>
      <c r="D36" s="47" t="s">
        <v>2731</v>
      </c>
      <c r="E36" s="48" t="s">
        <v>2962</v>
      </c>
      <c r="F36" s="49" t="s">
        <v>5299</v>
      </c>
      <c r="G36" s="48" t="s">
        <v>3036</v>
      </c>
      <c r="H36" s="50" t="s">
        <v>1878</v>
      </c>
      <c r="I36" s="50" t="s">
        <v>2964</v>
      </c>
      <c r="J36" s="47" t="s">
        <v>135</v>
      </c>
      <c r="K36" s="47" t="s">
        <v>136</v>
      </c>
      <c r="L36" s="47" t="s">
        <v>2909</v>
      </c>
      <c r="M36" s="47" t="s">
        <v>2910</v>
      </c>
      <c r="N36" s="47" t="s">
        <v>2867</v>
      </c>
      <c r="O36" s="51">
        <v>1231.9000000000001</v>
      </c>
      <c r="P36" s="51">
        <v>776.25</v>
      </c>
      <c r="Q36" s="51">
        <v>776.25</v>
      </c>
      <c r="R36" s="51">
        <v>915.97499999999991</v>
      </c>
      <c r="S36" s="51" t="s">
        <v>566</v>
      </c>
      <c r="T36" s="52" t="s">
        <v>131</v>
      </c>
      <c r="U36" s="52" t="s">
        <v>139</v>
      </c>
      <c r="V36" s="53">
        <v>43008</v>
      </c>
      <c r="W36" s="53">
        <v>43038</v>
      </c>
      <c r="X36" s="47" t="s">
        <v>2910</v>
      </c>
      <c r="Y36" s="47" t="s">
        <v>2910</v>
      </c>
      <c r="Z36" s="53" t="s">
        <v>2910</v>
      </c>
      <c r="AA36" s="53" t="s">
        <v>2910</v>
      </c>
      <c r="AB36" s="54" t="s">
        <v>5281</v>
      </c>
      <c r="AC36" s="54" t="s">
        <v>567</v>
      </c>
      <c r="AD36" s="47">
        <v>796</v>
      </c>
      <c r="AE36" s="47" t="s">
        <v>555</v>
      </c>
      <c r="AF36" s="47">
        <v>1</v>
      </c>
      <c r="AG36" s="47">
        <v>45</v>
      </c>
      <c r="AH36" s="47" t="s">
        <v>197</v>
      </c>
      <c r="AI36" s="53">
        <v>43058</v>
      </c>
      <c r="AJ36" s="53">
        <v>43058</v>
      </c>
      <c r="AK36" s="53">
        <v>43099</v>
      </c>
      <c r="AL36" s="50">
        <v>2017</v>
      </c>
      <c r="AM36" s="53" t="s">
        <v>2910</v>
      </c>
      <c r="AN36" s="47" t="s">
        <v>2911</v>
      </c>
      <c r="AO36" s="257" t="s">
        <v>3037</v>
      </c>
      <c r="AP36" s="54" t="s">
        <v>3038</v>
      </c>
      <c r="AQ36" s="47" t="s">
        <v>2914</v>
      </c>
      <c r="AR36" s="50">
        <v>2018</v>
      </c>
      <c r="AS36" s="55">
        <v>1833.3411963999999</v>
      </c>
      <c r="AT36" s="51">
        <v>0</v>
      </c>
      <c r="AU36" s="51">
        <v>0.45</v>
      </c>
      <c r="AV36" s="50" t="s">
        <v>2948</v>
      </c>
      <c r="AW36" s="51" t="s">
        <v>2909</v>
      </c>
    </row>
    <row r="37" spans="1:49" s="56" customFormat="1" ht="51">
      <c r="A37" s="47">
        <v>1</v>
      </c>
      <c r="B37" s="47" t="s">
        <v>3039</v>
      </c>
      <c r="C37" s="47" t="s">
        <v>131</v>
      </c>
      <c r="D37" s="47" t="s">
        <v>2731</v>
      </c>
      <c r="E37" s="48" t="s">
        <v>2962</v>
      </c>
      <c r="F37" s="49" t="s">
        <v>5300</v>
      </c>
      <c r="G37" s="48" t="s">
        <v>3040</v>
      </c>
      <c r="H37" s="50" t="s">
        <v>1878</v>
      </c>
      <c r="I37" s="50" t="s">
        <v>2964</v>
      </c>
      <c r="J37" s="47" t="s">
        <v>135</v>
      </c>
      <c r="K37" s="47" t="s">
        <v>136</v>
      </c>
      <c r="L37" s="47" t="s">
        <v>2909</v>
      </c>
      <c r="M37" s="47" t="s">
        <v>2910</v>
      </c>
      <c r="N37" s="47" t="s">
        <v>2867</v>
      </c>
      <c r="O37" s="51">
        <v>1898.7999999999997</v>
      </c>
      <c r="P37" s="51">
        <v>1891.45</v>
      </c>
      <c r="Q37" s="51">
        <v>1891.45</v>
      </c>
      <c r="R37" s="51">
        <v>2231.9110000000001</v>
      </c>
      <c r="S37" s="51" t="s">
        <v>566</v>
      </c>
      <c r="T37" s="52" t="s">
        <v>131</v>
      </c>
      <c r="U37" s="52" t="s">
        <v>139</v>
      </c>
      <c r="V37" s="53">
        <v>43008</v>
      </c>
      <c r="W37" s="53">
        <v>43038</v>
      </c>
      <c r="X37" s="47" t="s">
        <v>2910</v>
      </c>
      <c r="Y37" s="47" t="s">
        <v>2910</v>
      </c>
      <c r="Z37" s="53" t="s">
        <v>2910</v>
      </c>
      <c r="AA37" s="53" t="s">
        <v>2910</v>
      </c>
      <c r="AB37" s="54" t="s">
        <v>5281</v>
      </c>
      <c r="AC37" s="54" t="s">
        <v>567</v>
      </c>
      <c r="AD37" s="47">
        <v>796</v>
      </c>
      <c r="AE37" s="47" t="s">
        <v>555</v>
      </c>
      <c r="AF37" s="47">
        <v>1</v>
      </c>
      <c r="AG37" s="47">
        <v>45</v>
      </c>
      <c r="AH37" s="47" t="s">
        <v>197</v>
      </c>
      <c r="AI37" s="53">
        <v>43058</v>
      </c>
      <c r="AJ37" s="53">
        <v>43058</v>
      </c>
      <c r="AK37" s="53">
        <v>43099</v>
      </c>
      <c r="AL37" s="50">
        <v>2017</v>
      </c>
      <c r="AM37" s="53" t="s">
        <v>2910</v>
      </c>
      <c r="AN37" s="47" t="s">
        <v>2911</v>
      </c>
      <c r="AO37" s="257" t="s">
        <v>3041</v>
      </c>
      <c r="AP37" s="54" t="s">
        <v>3042</v>
      </c>
      <c r="AQ37" s="47" t="s">
        <v>2914</v>
      </c>
      <c r="AR37" s="50">
        <v>2018</v>
      </c>
      <c r="AS37" s="55">
        <v>2781.0872362</v>
      </c>
      <c r="AT37" s="51">
        <v>0</v>
      </c>
      <c r="AU37" s="51">
        <v>1</v>
      </c>
      <c r="AV37" s="50" t="s">
        <v>2948</v>
      </c>
      <c r="AW37" s="51" t="s">
        <v>2909</v>
      </c>
    </row>
    <row r="38" spans="1:49" s="56" customFormat="1" ht="51">
      <c r="A38" s="47">
        <v>1</v>
      </c>
      <c r="B38" s="47" t="s">
        <v>3043</v>
      </c>
      <c r="C38" s="47" t="s">
        <v>131</v>
      </c>
      <c r="D38" s="47" t="s">
        <v>2731</v>
      </c>
      <c r="E38" s="48" t="s">
        <v>2962</v>
      </c>
      <c r="F38" s="49" t="s">
        <v>5301</v>
      </c>
      <c r="G38" s="48" t="s">
        <v>3044</v>
      </c>
      <c r="H38" s="50" t="s">
        <v>1878</v>
      </c>
      <c r="I38" s="50" t="s">
        <v>2964</v>
      </c>
      <c r="J38" s="47" t="s">
        <v>135</v>
      </c>
      <c r="K38" s="47" t="s">
        <v>136</v>
      </c>
      <c r="L38" s="47" t="s">
        <v>2909</v>
      </c>
      <c r="M38" s="47" t="s">
        <v>2910</v>
      </c>
      <c r="N38" s="47" t="s">
        <v>2867</v>
      </c>
      <c r="O38" s="51">
        <v>1194.25</v>
      </c>
      <c r="P38" s="51">
        <v>1156.94</v>
      </c>
      <c r="Q38" s="51">
        <v>1156.94</v>
      </c>
      <c r="R38" s="51">
        <v>1365.1892</v>
      </c>
      <c r="S38" s="51" t="s">
        <v>566</v>
      </c>
      <c r="T38" s="52" t="s">
        <v>131</v>
      </c>
      <c r="U38" s="52" t="s">
        <v>139</v>
      </c>
      <c r="V38" s="53">
        <v>43008</v>
      </c>
      <c r="W38" s="53">
        <v>43038</v>
      </c>
      <c r="X38" s="47" t="s">
        <v>2910</v>
      </c>
      <c r="Y38" s="47" t="s">
        <v>2910</v>
      </c>
      <c r="Z38" s="53" t="s">
        <v>2910</v>
      </c>
      <c r="AA38" s="53" t="s">
        <v>2910</v>
      </c>
      <c r="AB38" s="54" t="s">
        <v>5281</v>
      </c>
      <c r="AC38" s="54" t="s">
        <v>567</v>
      </c>
      <c r="AD38" s="47">
        <v>796</v>
      </c>
      <c r="AE38" s="47" t="s">
        <v>555</v>
      </c>
      <c r="AF38" s="47">
        <v>1</v>
      </c>
      <c r="AG38" s="47">
        <v>45</v>
      </c>
      <c r="AH38" s="47" t="s">
        <v>197</v>
      </c>
      <c r="AI38" s="53">
        <v>43058</v>
      </c>
      <c r="AJ38" s="53">
        <v>43058</v>
      </c>
      <c r="AK38" s="53">
        <v>43099</v>
      </c>
      <c r="AL38" s="50">
        <v>2017</v>
      </c>
      <c r="AM38" s="53" t="s">
        <v>2910</v>
      </c>
      <c r="AN38" s="47" t="s">
        <v>2911</v>
      </c>
      <c r="AO38" s="257" t="s">
        <v>3045</v>
      </c>
      <c r="AP38" s="54" t="s">
        <v>3046</v>
      </c>
      <c r="AQ38" s="47" t="s">
        <v>2914</v>
      </c>
      <c r="AR38" s="50">
        <v>2018</v>
      </c>
      <c r="AS38" s="55">
        <v>1699.9196348</v>
      </c>
      <c r="AT38" s="51">
        <v>0</v>
      </c>
      <c r="AU38" s="51">
        <v>0.35</v>
      </c>
      <c r="AV38" s="50" t="s">
        <v>2948</v>
      </c>
      <c r="AW38" s="51" t="s">
        <v>2909</v>
      </c>
    </row>
    <row r="39" spans="1:49" s="56" customFormat="1" ht="51">
      <c r="A39" s="47">
        <v>1</v>
      </c>
      <c r="B39" s="47" t="s">
        <v>3049</v>
      </c>
      <c r="C39" s="47" t="s">
        <v>131</v>
      </c>
      <c r="D39" s="47" t="s">
        <v>2731</v>
      </c>
      <c r="E39" s="48" t="s">
        <v>2962</v>
      </c>
      <c r="F39" s="49" t="s">
        <v>5302</v>
      </c>
      <c r="G39" s="48" t="s">
        <v>3050</v>
      </c>
      <c r="H39" s="50" t="s">
        <v>1878</v>
      </c>
      <c r="I39" s="50" t="s">
        <v>2964</v>
      </c>
      <c r="J39" s="47" t="s">
        <v>135</v>
      </c>
      <c r="K39" s="47" t="s">
        <v>136</v>
      </c>
      <c r="L39" s="47" t="s">
        <v>2909</v>
      </c>
      <c r="M39" s="47" t="s">
        <v>2910</v>
      </c>
      <c r="N39" s="47" t="s">
        <v>2867</v>
      </c>
      <c r="O39" s="51">
        <v>1769.9</v>
      </c>
      <c r="P39" s="51">
        <v>1753.66</v>
      </c>
      <c r="Q39" s="51">
        <v>1753.66</v>
      </c>
      <c r="R39" s="51">
        <v>2069.3188</v>
      </c>
      <c r="S39" s="51" t="s">
        <v>566</v>
      </c>
      <c r="T39" s="52" t="s">
        <v>131</v>
      </c>
      <c r="U39" s="52" t="s">
        <v>139</v>
      </c>
      <c r="V39" s="53">
        <v>43019</v>
      </c>
      <c r="W39" s="53">
        <v>43049</v>
      </c>
      <c r="X39" s="47" t="s">
        <v>2910</v>
      </c>
      <c r="Y39" s="47" t="s">
        <v>2910</v>
      </c>
      <c r="Z39" s="53" t="s">
        <v>2910</v>
      </c>
      <c r="AA39" s="53" t="s">
        <v>2910</v>
      </c>
      <c r="AB39" s="54" t="s">
        <v>5281</v>
      </c>
      <c r="AC39" s="54" t="s">
        <v>567</v>
      </c>
      <c r="AD39" s="47">
        <v>796</v>
      </c>
      <c r="AE39" s="47" t="s">
        <v>555</v>
      </c>
      <c r="AF39" s="47">
        <v>1</v>
      </c>
      <c r="AG39" s="47">
        <v>45</v>
      </c>
      <c r="AH39" s="47" t="s">
        <v>197</v>
      </c>
      <c r="AI39" s="53">
        <v>43069</v>
      </c>
      <c r="AJ39" s="53">
        <v>43069</v>
      </c>
      <c r="AK39" s="53">
        <v>43099</v>
      </c>
      <c r="AL39" s="50">
        <v>2017</v>
      </c>
      <c r="AM39" s="53" t="s">
        <v>2910</v>
      </c>
      <c r="AN39" s="47" t="s">
        <v>2911</v>
      </c>
      <c r="AO39" s="257" t="s">
        <v>3051</v>
      </c>
      <c r="AP39" s="54" t="s">
        <v>3052</v>
      </c>
      <c r="AQ39" s="47" t="s">
        <v>2914</v>
      </c>
      <c r="AR39" s="50">
        <v>2018</v>
      </c>
      <c r="AS39" s="55">
        <v>2575.4262279999998</v>
      </c>
      <c r="AT39" s="51">
        <v>0</v>
      </c>
      <c r="AU39" s="51">
        <v>0.88</v>
      </c>
      <c r="AV39" s="50" t="s">
        <v>2948</v>
      </c>
      <c r="AW39" s="51" t="s">
        <v>2909</v>
      </c>
    </row>
    <row r="40" spans="1:49" s="56" customFormat="1" ht="63.75">
      <c r="A40" s="47">
        <v>1</v>
      </c>
      <c r="B40" s="47" t="s">
        <v>3053</v>
      </c>
      <c r="C40" s="47" t="s">
        <v>131</v>
      </c>
      <c r="D40" s="47" t="s">
        <v>2731</v>
      </c>
      <c r="E40" s="48" t="s">
        <v>2962</v>
      </c>
      <c r="F40" s="49" t="s">
        <v>5303</v>
      </c>
      <c r="G40" s="48" t="s">
        <v>3054</v>
      </c>
      <c r="H40" s="50" t="s">
        <v>1878</v>
      </c>
      <c r="I40" s="50" t="s">
        <v>2964</v>
      </c>
      <c r="J40" s="47" t="s">
        <v>135</v>
      </c>
      <c r="K40" s="47" t="s">
        <v>136</v>
      </c>
      <c r="L40" s="47" t="s">
        <v>2909</v>
      </c>
      <c r="M40" s="47" t="s">
        <v>2910</v>
      </c>
      <c r="N40" s="47" t="s">
        <v>2867</v>
      </c>
      <c r="O40" s="51">
        <v>2451.6900000000005</v>
      </c>
      <c r="P40" s="51">
        <v>2441.7199999999998</v>
      </c>
      <c r="Q40" s="51">
        <v>2441.7199999999998</v>
      </c>
      <c r="R40" s="51">
        <v>2881.2295999999997</v>
      </c>
      <c r="S40" s="51" t="s">
        <v>566</v>
      </c>
      <c r="T40" s="52" t="s">
        <v>131</v>
      </c>
      <c r="U40" s="52" t="s">
        <v>139</v>
      </c>
      <c r="V40" s="53">
        <v>43019</v>
      </c>
      <c r="W40" s="53">
        <v>43049</v>
      </c>
      <c r="X40" s="47" t="s">
        <v>2910</v>
      </c>
      <c r="Y40" s="47" t="s">
        <v>2910</v>
      </c>
      <c r="Z40" s="53" t="s">
        <v>2910</v>
      </c>
      <c r="AA40" s="53" t="s">
        <v>2910</v>
      </c>
      <c r="AB40" s="54" t="s">
        <v>5281</v>
      </c>
      <c r="AC40" s="54" t="s">
        <v>567</v>
      </c>
      <c r="AD40" s="47">
        <v>796</v>
      </c>
      <c r="AE40" s="47" t="s">
        <v>555</v>
      </c>
      <c r="AF40" s="47">
        <v>1</v>
      </c>
      <c r="AG40" s="47">
        <v>45</v>
      </c>
      <c r="AH40" s="47" t="s">
        <v>197</v>
      </c>
      <c r="AI40" s="53">
        <v>43069</v>
      </c>
      <c r="AJ40" s="53">
        <v>43069</v>
      </c>
      <c r="AK40" s="53">
        <v>43099</v>
      </c>
      <c r="AL40" s="50">
        <v>2017</v>
      </c>
      <c r="AM40" s="53" t="s">
        <v>2910</v>
      </c>
      <c r="AN40" s="47" t="s">
        <v>2911</v>
      </c>
      <c r="AO40" s="257" t="s">
        <v>3055</v>
      </c>
      <c r="AP40" s="54" t="s">
        <v>3056</v>
      </c>
      <c r="AQ40" s="47" t="s">
        <v>2914</v>
      </c>
      <c r="AR40" s="50">
        <v>2018</v>
      </c>
      <c r="AS40" s="55">
        <v>3585.9240541999998</v>
      </c>
      <c r="AT40" s="51">
        <v>0</v>
      </c>
      <c r="AU40" s="51">
        <v>0.6</v>
      </c>
      <c r="AV40" s="50" t="s">
        <v>2948</v>
      </c>
      <c r="AW40" s="51" t="s">
        <v>2909</v>
      </c>
    </row>
    <row r="41" spans="1:49" s="56" customFormat="1" ht="51">
      <c r="A41" s="47">
        <v>1</v>
      </c>
      <c r="B41" s="47" t="s">
        <v>3057</v>
      </c>
      <c r="C41" s="47" t="s">
        <v>131</v>
      </c>
      <c r="D41" s="47" t="s">
        <v>2731</v>
      </c>
      <c r="E41" s="48" t="s">
        <v>2962</v>
      </c>
      <c r="F41" s="49" t="s">
        <v>5304</v>
      </c>
      <c r="G41" s="48" t="s">
        <v>3058</v>
      </c>
      <c r="H41" s="50" t="s">
        <v>1878</v>
      </c>
      <c r="I41" s="50" t="s">
        <v>2964</v>
      </c>
      <c r="J41" s="47" t="s">
        <v>135</v>
      </c>
      <c r="K41" s="47" t="s">
        <v>136</v>
      </c>
      <c r="L41" s="47" t="s">
        <v>2909</v>
      </c>
      <c r="M41" s="47" t="s">
        <v>2910</v>
      </c>
      <c r="N41" s="47" t="s">
        <v>2867</v>
      </c>
      <c r="O41" s="51">
        <v>1385.6</v>
      </c>
      <c r="P41" s="51">
        <v>1360.36</v>
      </c>
      <c r="Q41" s="51">
        <v>1360.36</v>
      </c>
      <c r="R41" s="51">
        <v>1605.2247999999997</v>
      </c>
      <c r="S41" s="51" t="s">
        <v>566</v>
      </c>
      <c r="T41" s="52" t="s">
        <v>131</v>
      </c>
      <c r="U41" s="52" t="s">
        <v>139</v>
      </c>
      <c r="V41" s="53">
        <v>43019</v>
      </c>
      <c r="W41" s="53">
        <v>43049</v>
      </c>
      <c r="X41" s="47" t="s">
        <v>2910</v>
      </c>
      <c r="Y41" s="47" t="s">
        <v>2910</v>
      </c>
      <c r="Z41" s="53" t="s">
        <v>2910</v>
      </c>
      <c r="AA41" s="53" t="s">
        <v>2910</v>
      </c>
      <c r="AB41" s="54" t="s">
        <v>5281</v>
      </c>
      <c r="AC41" s="54" t="s">
        <v>567</v>
      </c>
      <c r="AD41" s="47">
        <v>796</v>
      </c>
      <c r="AE41" s="47" t="s">
        <v>555</v>
      </c>
      <c r="AF41" s="47">
        <v>1</v>
      </c>
      <c r="AG41" s="47">
        <v>45</v>
      </c>
      <c r="AH41" s="47" t="s">
        <v>197</v>
      </c>
      <c r="AI41" s="53">
        <v>43069</v>
      </c>
      <c r="AJ41" s="53">
        <v>43069</v>
      </c>
      <c r="AK41" s="53">
        <v>43099</v>
      </c>
      <c r="AL41" s="50">
        <v>2017</v>
      </c>
      <c r="AM41" s="53" t="s">
        <v>2910</v>
      </c>
      <c r="AN41" s="47" t="s">
        <v>2911</v>
      </c>
      <c r="AO41" s="257" t="s">
        <v>3059</v>
      </c>
      <c r="AP41" s="54" t="s">
        <v>3060</v>
      </c>
      <c r="AQ41" s="47" t="s">
        <v>2914</v>
      </c>
      <c r="AR41" s="50">
        <v>2018</v>
      </c>
      <c r="AS41" s="55">
        <v>1997.8167235999997</v>
      </c>
      <c r="AT41" s="51">
        <v>0</v>
      </c>
      <c r="AU41" s="51">
        <v>0.72</v>
      </c>
      <c r="AV41" s="50" t="s">
        <v>2948</v>
      </c>
      <c r="AW41" s="51" t="s">
        <v>2909</v>
      </c>
    </row>
    <row r="42" spans="1:49" s="56" customFormat="1" ht="51">
      <c r="A42" s="47">
        <v>1</v>
      </c>
      <c r="B42" s="47" t="s">
        <v>3061</v>
      </c>
      <c r="C42" s="47" t="s">
        <v>131</v>
      </c>
      <c r="D42" s="47" t="s">
        <v>2731</v>
      </c>
      <c r="E42" s="48" t="s">
        <v>2962</v>
      </c>
      <c r="F42" s="49" t="s">
        <v>5305</v>
      </c>
      <c r="G42" s="48" t="s">
        <v>3062</v>
      </c>
      <c r="H42" s="50" t="s">
        <v>1878</v>
      </c>
      <c r="I42" s="50" t="s">
        <v>2964</v>
      </c>
      <c r="J42" s="47" t="s">
        <v>135</v>
      </c>
      <c r="K42" s="47" t="s">
        <v>136</v>
      </c>
      <c r="L42" s="47" t="s">
        <v>2909</v>
      </c>
      <c r="M42" s="47" t="s">
        <v>2910</v>
      </c>
      <c r="N42" s="47" t="s">
        <v>2867</v>
      </c>
      <c r="O42" s="51">
        <v>2000.8</v>
      </c>
      <c r="P42" s="51">
        <v>1992.7899999999997</v>
      </c>
      <c r="Q42" s="51">
        <v>1992.7899999999997</v>
      </c>
      <c r="R42" s="51">
        <v>2351.4921999999997</v>
      </c>
      <c r="S42" s="51" t="s">
        <v>566</v>
      </c>
      <c r="T42" s="52" t="s">
        <v>131</v>
      </c>
      <c r="U42" s="52" t="s">
        <v>139</v>
      </c>
      <c r="V42" s="53">
        <v>43019</v>
      </c>
      <c r="W42" s="53">
        <v>43049</v>
      </c>
      <c r="X42" s="47" t="s">
        <v>2910</v>
      </c>
      <c r="Y42" s="47" t="s">
        <v>2910</v>
      </c>
      <c r="Z42" s="53" t="s">
        <v>2910</v>
      </c>
      <c r="AA42" s="53" t="s">
        <v>2910</v>
      </c>
      <c r="AB42" s="54" t="s">
        <v>5281</v>
      </c>
      <c r="AC42" s="54" t="s">
        <v>567</v>
      </c>
      <c r="AD42" s="47">
        <v>796</v>
      </c>
      <c r="AE42" s="47" t="s">
        <v>555</v>
      </c>
      <c r="AF42" s="47">
        <v>1</v>
      </c>
      <c r="AG42" s="47">
        <v>45</v>
      </c>
      <c r="AH42" s="47" t="s">
        <v>197</v>
      </c>
      <c r="AI42" s="53">
        <v>43069</v>
      </c>
      <c r="AJ42" s="53">
        <v>43069</v>
      </c>
      <c r="AK42" s="53">
        <v>43099</v>
      </c>
      <c r="AL42" s="50">
        <v>2017</v>
      </c>
      <c r="AM42" s="53" t="s">
        <v>2910</v>
      </c>
      <c r="AN42" s="47" t="s">
        <v>2911</v>
      </c>
      <c r="AO42" s="257" t="s">
        <v>3063</v>
      </c>
      <c r="AP42" s="54" t="s">
        <v>3064</v>
      </c>
      <c r="AQ42" s="47" t="s">
        <v>2914</v>
      </c>
      <c r="AR42" s="50">
        <v>2018</v>
      </c>
      <c r="AS42" s="55">
        <v>2937.9327653999999</v>
      </c>
      <c r="AT42" s="51">
        <v>0</v>
      </c>
      <c r="AU42" s="51">
        <v>1</v>
      </c>
      <c r="AV42" s="50" t="s">
        <v>2948</v>
      </c>
      <c r="AW42" s="51" t="s">
        <v>2909</v>
      </c>
    </row>
    <row r="43" spans="1:49" s="56" customFormat="1" ht="51">
      <c r="A43" s="47">
        <v>1</v>
      </c>
      <c r="B43" s="47" t="s">
        <v>3065</v>
      </c>
      <c r="C43" s="47" t="s">
        <v>131</v>
      </c>
      <c r="D43" s="47" t="s">
        <v>2731</v>
      </c>
      <c r="E43" s="48" t="s">
        <v>2962</v>
      </c>
      <c r="F43" s="49" t="s">
        <v>5306</v>
      </c>
      <c r="G43" s="48" t="s">
        <v>3066</v>
      </c>
      <c r="H43" s="50" t="s">
        <v>1878</v>
      </c>
      <c r="I43" s="50" t="s">
        <v>2964</v>
      </c>
      <c r="J43" s="47" t="s">
        <v>135</v>
      </c>
      <c r="K43" s="47" t="s">
        <v>136</v>
      </c>
      <c r="L43" s="47" t="s">
        <v>2909</v>
      </c>
      <c r="M43" s="47" t="s">
        <v>2910</v>
      </c>
      <c r="N43" s="47" t="s">
        <v>2867</v>
      </c>
      <c r="O43" s="51">
        <v>1205.7999999999997</v>
      </c>
      <c r="P43" s="51">
        <v>1195.68</v>
      </c>
      <c r="Q43" s="51">
        <v>1195.68</v>
      </c>
      <c r="R43" s="51">
        <v>1410.9023999999999</v>
      </c>
      <c r="S43" s="51" t="s">
        <v>566</v>
      </c>
      <c r="T43" s="52" t="s">
        <v>131</v>
      </c>
      <c r="U43" s="52" t="s">
        <v>139</v>
      </c>
      <c r="V43" s="53">
        <v>43019</v>
      </c>
      <c r="W43" s="53">
        <v>43049</v>
      </c>
      <c r="X43" s="47" t="s">
        <v>2910</v>
      </c>
      <c r="Y43" s="47" t="s">
        <v>2910</v>
      </c>
      <c r="Z43" s="53" t="s">
        <v>2910</v>
      </c>
      <c r="AA43" s="53" t="s">
        <v>2910</v>
      </c>
      <c r="AB43" s="54" t="s">
        <v>5281</v>
      </c>
      <c r="AC43" s="54" t="s">
        <v>567</v>
      </c>
      <c r="AD43" s="47">
        <v>796</v>
      </c>
      <c r="AE43" s="47" t="s">
        <v>555</v>
      </c>
      <c r="AF43" s="47">
        <v>1</v>
      </c>
      <c r="AG43" s="47">
        <v>45</v>
      </c>
      <c r="AH43" s="47" t="s">
        <v>197</v>
      </c>
      <c r="AI43" s="53">
        <v>43069</v>
      </c>
      <c r="AJ43" s="53">
        <v>43069</v>
      </c>
      <c r="AK43" s="53">
        <v>43099</v>
      </c>
      <c r="AL43" s="50">
        <v>2017</v>
      </c>
      <c r="AM43" s="53" t="s">
        <v>2910</v>
      </c>
      <c r="AN43" s="47" t="s">
        <v>2911</v>
      </c>
      <c r="AO43" s="257" t="s">
        <v>3067</v>
      </c>
      <c r="AP43" s="54" t="s">
        <v>3068</v>
      </c>
      <c r="AQ43" s="47" t="s">
        <v>2914</v>
      </c>
      <c r="AR43" s="50">
        <v>2018</v>
      </c>
      <c r="AS43" s="55">
        <v>1755.9724195999997</v>
      </c>
      <c r="AT43" s="51">
        <v>0</v>
      </c>
      <c r="AU43" s="51">
        <v>0.6</v>
      </c>
      <c r="AV43" s="50" t="s">
        <v>2948</v>
      </c>
      <c r="AW43" s="51" t="s">
        <v>2909</v>
      </c>
    </row>
    <row r="44" spans="1:49" s="56" customFormat="1" ht="51">
      <c r="A44" s="47">
        <v>1</v>
      </c>
      <c r="B44" s="47" t="s">
        <v>3069</v>
      </c>
      <c r="C44" s="47" t="s">
        <v>131</v>
      </c>
      <c r="D44" s="47" t="s">
        <v>2731</v>
      </c>
      <c r="E44" s="48" t="s">
        <v>2962</v>
      </c>
      <c r="F44" s="49" t="s">
        <v>5307</v>
      </c>
      <c r="G44" s="48" t="s">
        <v>3070</v>
      </c>
      <c r="H44" s="50" t="s">
        <v>1878</v>
      </c>
      <c r="I44" s="50" t="s">
        <v>2964</v>
      </c>
      <c r="J44" s="47" t="s">
        <v>135</v>
      </c>
      <c r="K44" s="47" t="s">
        <v>136</v>
      </c>
      <c r="L44" s="47" t="s">
        <v>2909</v>
      </c>
      <c r="M44" s="47" t="s">
        <v>2910</v>
      </c>
      <c r="N44" s="47" t="s">
        <v>2867</v>
      </c>
      <c r="O44" s="51">
        <v>1678.9799999999998</v>
      </c>
      <c r="P44" s="51">
        <v>1626.47</v>
      </c>
      <c r="Q44" s="51">
        <v>1626.47</v>
      </c>
      <c r="R44" s="51">
        <v>1919.2346</v>
      </c>
      <c r="S44" s="51" t="s">
        <v>566</v>
      </c>
      <c r="T44" s="52" t="s">
        <v>131</v>
      </c>
      <c r="U44" s="52" t="s">
        <v>139</v>
      </c>
      <c r="V44" s="53">
        <v>43019</v>
      </c>
      <c r="W44" s="53">
        <v>43049</v>
      </c>
      <c r="X44" s="47" t="s">
        <v>2910</v>
      </c>
      <c r="Y44" s="47" t="s">
        <v>2910</v>
      </c>
      <c r="Z44" s="53" t="s">
        <v>2910</v>
      </c>
      <c r="AA44" s="53" t="s">
        <v>2910</v>
      </c>
      <c r="AB44" s="54" t="s">
        <v>5281</v>
      </c>
      <c r="AC44" s="54" t="s">
        <v>567</v>
      </c>
      <c r="AD44" s="47">
        <v>796</v>
      </c>
      <c r="AE44" s="47" t="s">
        <v>555</v>
      </c>
      <c r="AF44" s="47">
        <v>1</v>
      </c>
      <c r="AG44" s="47">
        <v>45</v>
      </c>
      <c r="AH44" s="47" t="s">
        <v>197</v>
      </c>
      <c r="AI44" s="53">
        <v>43069</v>
      </c>
      <c r="AJ44" s="53">
        <v>43069</v>
      </c>
      <c r="AK44" s="53">
        <v>43099</v>
      </c>
      <c r="AL44" s="50">
        <v>2017</v>
      </c>
      <c r="AM44" s="53" t="s">
        <v>2910</v>
      </c>
      <c r="AN44" s="47" t="s">
        <v>2911</v>
      </c>
      <c r="AO44" s="257" t="s">
        <v>3071</v>
      </c>
      <c r="AP44" s="54" t="s">
        <v>3072</v>
      </c>
      <c r="AQ44" s="47" t="s">
        <v>2914</v>
      </c>
      <c r="AR44" s="50">
        <v>2018</v>
      </c>
      <c r="AS44" s="55">
        <v>2388.6230712000006</v>
      </c>
      <c r="AT44" s="51">
        <v>0</v>
      </c>
      <c r="AU44" s="51">
        <v>0.6</v>
      </c>
      <c r="AV44" s="50" t="s">
        <v>2948</v>
      </c>
      <c r="AW44" s="51" t="s">
        <v>2909</v>
      </c>
    </row>
    <row r="45" spans="1:49" s="56" customFormat="1" ht="51">
      <c r="A45" s="47">
        <v>1</v>
      </c>
      <c r="B45" s="47" t="s">
        <v>3073</v>
      </c>
      <c r="C45" s="47" t="s">
        <v>131</v>
      </c>
      <c r="D45" s="47" t="s">
        <v>2731</v>
      </c>
      <c r="E45" s="48" t="s">
        <v>2962</v>
      </c>
      <c r="F45" s="49" t="s">
        <v>5308</v>
      </c>
      <c r="G45" s="48" t="s">
        <v>3074</v>
      </c>
      <c r="H45" s="50" t="s">
        <v>1878</v>
      </c>
      <c r="I45" s="50" t="s">
        <v>2964</v>
      </c>
      <c r="J45" s="47" t="s">
        <v>135</v>
      </c>
      <c r="K45" s="47" t="s">
        <v>136</v>
      </c>
      <c r="L45" s="47" t="s">
        <v>2909</v>
      </c>
      <c r="M45" s="47" t="s">
        <v>2910</v>
      </c>
      <c r="N45" s="47" t="s">
        <v>2867</v>
      </c>
      <c r="O45" s="51">
        <v>549.6</v>
      </c>
      <c r="P45" s="51">
        <v>542.15</v>
      </c>
      <c r="Q45" s="51">
        <v>542.15</v>
      </c>
      <c r="R45" s="51">
        <v>639.73699999999997</v>
      </c>
      <c r="S45" s="51" t="s">
        <v>566</v>
      </c>
      <c r="T45" s="52" t="s">
        <v>131</v>
      </c>
      <c r="U45" s="52" t="s">
        <v>139</v>
      </c>
      <c r="V45" s="53">
        <v>43019</v>
      </c>
      <c r="W45" s="53">
        <v>43049</v>
      </c>
      <c r="X45" s="47" t="s">
        <v>2910</v>
      </c>
      <c r="Y45" s="47" t="s">
        <v>2910</v>
      </c>
      <c r="Z45" s="53" t="s">
        <v>2910</v>
      </c>
      <c r="AA45" s="53" t="s">
        <v>2910</v>
      </c>
      <c r="AB45" s="54" t="s">
        <v>5281</v>
      </c>
      <c r="AC45" s="54" t="s">
        <v>567</v>
      </c>
      <c r="AD45" s="47">
        <v>796</v>
      </c>
      <c r="AE45" s="47" t="s">
        <v>555</v>
      </c>
      <c r="AF45" s="47">
        <v>1</v>
      </c>
      <c r="AG45" s="47">
        <v>45</v>
      </c>
      <c r="AH45" s="47" t="s">
        <v>197</v>
      </c>
      <c r="AI45" s="53">
        <v>43069</v>
      </c>
      <c r="AJ45" s="53">
        <v>43069</v>
      </c>
      <c r="AK45" s="53">
        <v>43099</v>
      </c>
      <c r="AL45" s="50">
        <v>2017</v>
      </c>
      <c r="AM45" s="53" t="s">
        <v>2910</v>
      </c>
      <c r="AN45" s="47" t="s">
        <v>2911</v>
      </c>
      <c r="AO45" s="257" t="s">
        <v>3075</v>
      </c>
      <c r="AP45" s="54" t="s">
        <v>3076</v>
      </c>
      <c r="AQ45" s="47" t="s">
        <v>2914</v>
      </c>
      <c r="AR45" s="50">
        <v>2018</v>
      </c>
      <c r="AS45" s="55">
        <v>796.20769039999993</v>
      </c>
      <c r="AT45" s="51">
        <v>0</v>
      </c>
      <c r="AU45" s="51">
        <v>0.2</v>
      </c>
      <c r="AV45" s="50" t="s">
        <v>2948</v>
      </c>
      <c r="AW45" s="51" t="s">
        <v>2909</v>
      </c>
    </row>
    <row r="46" spans="1:49" s="56" customFormat="1" ht="51">
      <c r="A46" s="47">
        <v>1</v>
      </c>
      <c r="B46" s="47" t="s">
        <v>3077</v>
      </c>
      <c r="C46" s="47" t="s">
        <v>131</v>
      </c>
      <c r="D46" s="47" t="s">
        <v>2731</v>
      </c>
      <c r="E46" s="48" t="s">
        <v>2962</v>
      </c>
      <c r="F46" s="49" t="s">
        <v>5309</v>
      </c>
      <c r="G46" s="48" t="s">
        <v>3078</v>
      </c>
      <c r="H46" s="50" t="s">
        <v>1878</v>
      </c>
      <c r="I46" s="50" t="s">
        <v>2964</v>
      </c>
      <c r="J46" s="47" t="s">
        <v>135</v>
      </c>
      <c r="K46" s="47" t="s">
        <v>136</v>
      </c>
      <c r="L46" s="47" t="s">
        <v>2909</v>
      </c>
      <c r="M46" s="47" t="s">
        <v>2910</v>
      </c>
      <c r="N46" s="47" t="s">
        <v>2867</v>
      </c>
      <c r="O46" s="51">
        <v>955.59999999999991</v>
      </c>
      <c r="P46" s="51">
        <v>947.08</v>
      </c>
      <c r="Q46" s="51">
        <v>947.08</v>
      </c>
      <c r="R46" s="51">
        <v>1117.5544</v>
      </c>
      <c r="S46" s="51" t="s">
        <v>566</v>
      </c>
      <c r="T46" s="52" t="s">
        <v>131</v>
      </c>
      <c r="U46" s="52" t="s">
        <v>139</v>
      </c>
      <c r="V46" s="53">
        <v>43019</v>
      </c>
      <c r="W46" s="53">
        <v>43049</v>
      </c>
      <c r="X46" s="47" t="s">
        <v>2910</v>
      </c>
      <c r="Y46" s="47" t="s">
        <v>2910</v>
      </c>
      <c r="Z46" s="53" t="s">
        <v>2910</v>
      </c>
      <c r="AA46" s="53" t="s">
        <v>2910</v>
      </c>
      <c r="AB46" s="54" t="s">
        <v>5281</v>
      </c>
      <c r="AC46" s="54" t="s">
        <v>567</v>
      </c>
      <c r="AD46" s="47">
        <v>796</v>
      </c>
      <c r="AE46" s="47" t="s">
        <v>555</v>
      </c>
      <c r="AF46" s="47">
        <v>1</v>
      </c>
      <c r="AG46" s="47">
        <v>45</v>
      </c>
      <c r="AH46" s="47" t="s">
        <v>197</v>
      </c>
      <c r="AI46" s="53">
        <v>43069</v>
      </c>
      <c r="AJ46" s="53">
        <v>43069</v>
      </c>
      <c r="AK46" s="53">
        <v>43099</v>
      </c>
      <c r="AL46" s="50">
        <v>2017</v>
      </c>
      <c r="AM46" s="53" t="s">
        <v>2910</v>
      </c>
      <c r="AN46" s="47" t="s">
        <v>2911</v>
      </c>
      <c r="AO46" s="257" t="s">
        <v>3079</v>
      </c>
      <c r="AP46" s="54" t="s">
        <v>3080</v>
      </c>
      <c r="AQ46" s="47" t="s">
        <v>2914</v>
      </c>
      <c r="AR46" s="50">
        <v>2018</v>
      </c>
      <c r="AS46" s="55">
        <v>1396.2549892</v>
      </c>
      <c r="AT46" s="51">
        <v>0</v>
      </c>
      <c r="AU46" s="51">
        <v>0.4</v>
      </c>
      <c r="AV46" s="50" t="s">
        <v>2948</v>
      </c>
      <c r="AW46" s="51" t="s">
        <v>2909</v>
      </c>
    </row>
    <row r="47" spans="1:49" s="56" customFormat="1" ht="51">
      <c r="A47" s="47">
        <v>1</v>
      </c>
      <c r="B47" s="47" t="s">
        <v>3081</v>
      </c>
      <c r="C47" s="47" t="s">
        <v>131</v>
      </c>
      <c r="D47" s="47" t="s">
        <v>2731</v>
      </c>
      <c r="E47" s="48" t="s">
        <v>2962</v>
      </c>
      <c r="F47" s="49" t="s">
        <v>5310</v>
      </c>
      <c r="G47" s="48" t="s">
        <v>3082</v>
      </c>
      <c r="H47" s="50" t="s">
        <v>1878</v>
      </c>
      <c r="I47" s="50" t="s">
        <v>2964</v>
      </c>
      <c r="J47" s="47" t="s">
        <v>135</v>
      </c>
      <c r="K47" s="47" t="s">
        <v>136</v>
      </c>
      <c r="L47" s="47" t="s">
        <v>2909</v>
      </c>
      <c r="M47" s="47" t="s">
        <v>2910</v>
      </c>
      <c r="N47" s="47" t="s">
        <v>2867</v>
      </c>
      <c r="O47" s="51">
        <v>1621.3</v>
      </c>
      <c r="P47" s="51">
        <v>1592.36</v>
      </c>
      <c r="Q47" s="51">
        <v>1592.36</v>
      </c>
      <c r="R47" s="51">
        <v>1878.9847999999997</v>
      </c>
      <c r="S47" s="51" t="s">
        <v>566</v>
      </c>
      <c r="T47" s="52" t="s">
        <v>131</v>
      </c>
      <c r="U47" s="52" t="s">
        <v>139</v>
      </c>
      <c r="V47" s="53">
        <v>43019</v>
      </c>
      <c r="W47" s="53">
        <v>43049</v>
      </c>
      <c r="X47" s="47" t="s">
        <v>2910</v>
      </c>
      <c r="Y47" s="47" t="s">
        <v>2910</v>
      </c>
      <c r="Z47" s="53" t="s">
        <v>2910</v>
      </c>
      <c r="AA47" s="53" t="s">
        <v>2910</v>
      </c>
      <c r="AB47" s="54" t="s">
        <v>5281</v>
      </c>
      <c r="AC47" s="54" t="s">
        <v>567</v>
      </c>
      <c r="AD47" s="47">
        <v>796</v>
      </c>
      <c r="AE47" s="47" t="s">
        <v>555</v>
      </c>
      <c r="AF47" s="47">
        <v>1</v>
      </c>
      <c r="AG47" s="47">
        <v>45</v>
      </c>
      <c r="AH47" s="47" t="s">
        <v>197</v>
      </c>
      <c r="AI47" s="53">
        <v>43069</v>
      </c>
      <c r="AJ47" s="53">
        <v>43069</v>
      </c>
      <c r="AK47" s="53">
        <v>43099</v>
      </c>
      <c r="AL47" s="50">
        <v>2017</v>
      </c>
      <c r="AM47" s="53" t="s">
        <v>2910</v>
      </c>
      <c r="AN47" s="47" t="s">
        <v>2911</v>
      </c>
      <c r="AO47" s="257" t="s">
        <v>3083</v>
      </c>
      <c r="AP47" s="54" t="s">
        <v>3084</v>
      </c>
      <c r="AQ47" s="47" t="s">
        <v>2914</v>
      </c>
      <c r="AR47" s="50">
        <v>2018</v>
      </c>
      <c r="AS47" s="55">
        <v>2338.5487800000001</v>
      </c>
      <c r="AT47" s="51">
        <v>0</v>
      </c>
      <c r="AU47" s="51">
        <v>0.6</v>
      </c>
      <c r="AV47" s="50" t="s">
        <v>2948</v>
      </c>
      <c r="AW47" s="51" t="s">
        <v>2909</v>
      </c>
    </row>
    <row r="48" spans="1:49" s="56" customFormat="1" ht="51">
      <c r="A48" s="47">
        <v>1</v>
      </c>
      <c r="B48" s="47" t="s">
        <v>3085</v>
      </c>
      <c r="C48" s="47" t="s">
        <v>131</v>
      </c>
      <c r="D48" s="47" t="s">
        <v>2731</v>
      </c>
      <c r="E48" s="48" t="s">
        <v>2962</v>
      </c>
      <c r="F48" s="49" t="s">
        <v>5311</v>
      </c>
      <c r="G48" s="48" t="s">
        <v>3086</v>
      </c>
      <c r="H48" s="50" t="s">
        <v>1878</v>
      </c>
      <c r="I48" s="50" t="s">
        <v>2964</v>
      </c>
      <c r="J48" s="47" t="s">
        <v>135</v>
      </c>
      <c r="K48" s="47" t="s">
        <v>136</v>
      </c>
      <c r="L48" s="47" t="s">
        <v>2909</v>
      </c>
      <c r="M48" s="47" t="s">
        <v>2910</v>
      </c>
      <c r="N48" s="47" t="s">
        <v>2867</v>
      </c>
      <c r="O48" s="51">
        <v>2326.1799999999998</v>
      </c>
      <c r="P48" s="51">
        <v>2323.17</v>
      </c>
      <c r="Q48" s="51">
        <v>2323.17</v>
      </c>
      <c r="R48" s="51">
        <v>2741.3406</v>
      </c>
      <c r="S48" s="51" t="s">
        <v>566</v>
      </c>
      <c r="T48" s="52" t="s">
        <v>131</v>
      </c>
      <c r="U48" s="52" t="s">
        <v>139</v>
      </c>
      <c r="V48" s="53">
        <v>43019</v>
      </c>
      <c r="W48" s="53">
        <v>43049</v>
      </c>
      <c r="X48" s="47" t="s">
        <v>2910</v>
      </c>
      <c r="Y48" s="47" t="s">
        <v>2910</v>
      </c>
      <c r="Z48" s="53" t="s">
        <v>2910</v>
      </c>
      <c r="AA48" s="53" t="s">
        <v>2910</v>
      </c>
      <c r="AB48" s="54" t="s">
        <v>5281</v>
      </c>
      <c r="AC48" s="54" t="s">
        <v>567</v>
      </c>
      <c r="AD48" s="47">
        <v>796</v>
      </c>
      <c r="AE48" s="47" t="s">
        <v>555</v>
      </c>
      <c r="AF48" s="47">
        <v>1</v>
      </c>
      <c r="AG48" s="47">
        <v>45</v>
      </c>
      <c r="AH48" s="47" t="s">
        <v>197</v>
      </c>
      <c r="AI48" s="53">
        <v>43069</v>
      </c>
      <c r="AJ48" s="53">
        <v>43069</v>
      </c>
      <c r="AK48" s="53">
        <v>43099</v>
      </c>
      <c r="AL48" s="50">
        <v>2017</v>
      </c>
      <c r="AM48" s="53" t="s">
        <v>2910</v>
      </c>
      <c r="AN48" s="47" t="s">
        <v>2911</v>
      </c>
      <c r="AO48" s="257" t="s">
        <v>3087</v>
      </c>
      <c r="AP48" s="54" t="s">
        <v>3088</v>
      </c>
      <c r="AQ48" s="47" t="s">
        <v>2914</v>
      </c>
      <c r="AR48" s="50">
        <v>2018</v>
      </c>
      <c r="AS48" s="55">
        <v>3424.9836182000004</v>
      </c>
      <c r="AT48" s="51">
        <v>0</v>
      </c>
      <c r="AU48" s="51">
        <v>1.2</v>
      </c>
      <c r="AV48" s="50" t="s">
        <v>2948</v>
      </c>
      <c r="AW48" s="51" t="s">
        <v>2909</v>
      </c>
    </row>
    <row r="49" spans="1:49" s="56" customFormat="1" ht="51">
      <c r="A49" s="47">
        <v>1</v>
      </c>
      <c r="B49" s="47" t="s">
        <v>3089</v>
      </c>
      <c r="C49" s="47" t="s">
        <v>131</v>
      </c>
      <c r="D49" s="47" t="s">
        <v>2731</v>
      </c>
      <c r="E49" s="48" t="s">
        <v>2962</v>
      </c>
      <c r="F49" s="49" t="s">
        <v>5312</v>
      </c>
      <c r="G49" s="48" t="s">
        <v>3090</v>
      </c>
      <c r="H49" s="50" t="s">
        <v>1878</v>
      </c>
      <c r="I49" s="50" t="s">
        <v>2964</v>
      </c>
      <c r="J49" s="47" t="s">
        <v>135</v>
      </c>
      <c r="K49" s="47" t="s">
        <v>136</v>
      </c>
      <c r="L49" s="47" t="s">
        <v>2909</v>
      </c>
      <c r="M49" s="47" t="s">
        <v>2910</v>
      </c>
      <c r="N49" s="47" t="s">
        <v>2867</v>
      </c>
      <c r="O49" s="51">
        <v>2385.6</v>
      </c>
      <c r="P49" s="51">
        <v>2357.48</v>
      </c>
      <c r="Q49" s="51">
        <v>2357.48</v>
      </c>
      <c r="R49" s="51">
        <v>2781.8263999999999</v>
      </c>
      <c r="S49" s="51" t="s">
        <v>566</v>
      </c>
      <c r="T49" s="52" t="s">
        <v>131</v>
      </c>
      <c r="U49" s="52" t="s">
        <v>139</v>
      </c>
      <c r="V49" s="53">
        <v>43019</v>
      </c>
      <c r="W49" s="53">
        <v>43049</v>
      </c>
      <c r="X49" s="47" t="s">
        <v>2910</v>
      </c>
      <c r="Y49" s="47" t="s">
        <v>2910</v>
      </c>
      <c r="Z49" s="53" t="s">
        <v>2910</v>
      </c>
      <c r="AA49" s="53" t="s">
        <v>2910</v>
      </c>
      <c r="AB49" s="54" t="s">
        <v>5281</v>
      </c>
      <c r="AC49" s="54" t="s">
        <v>567</v>
      </c>
      <c r="AD49" s="47">
        <v>796</v>
      </c>
      <c r="AE49" s="47" t="s">
        <v>555</v>
      </c>
      <c r="AF49" s="47">
        <v>1</v>
      </c>
      <c r="AG49" s="47">
        <v>45</v>
      </c>
      <c r="AH49" s="47" t="s">
        <v>197</v>
      </c>
      <c r="AI49" s="53">
        <v>43069</v>
      </c>
      <c r="AJ49" s="53">
        <v>43069</v>
      </c>
      <c r="AK49" s="53">
        <v>43099</v>
      </c>
      <c r="AL49" s="50">
        <v>2017</v>
      </c>
      <c r="AM49" s="53" t="s">
        <v>2910</v>
      </c>
      <c r="AN49" s="47" t="s">
        <v>2911</v>
      </c>
      <c r="AO49" s="257" t="s">
        <v>3091</v>
      </c>
      <c r="AP49" s="54" t="s">
        <v>3092</v>
      </c>
      <c r="AQ49" s="47" t="s">
        <v>2914</v>
      </c>
      <c r="AR49" s="50">
        <v>2018</v>
      </c>
      <c r="AS49" s="55">
        <v>3466.3119146000004</v>
      </c>
      <c r="AT49" s="51">
        <v>0</v>
      </c>
      <c r="AU49" s="51">
        <v>1.32</v>
      </c>
      <c r="AV49" s="50" t="s">
        <v>2948</v>
      </c>
      <c r="AW49" s="51" t="s">
        <v>2909</v>
      </c>
    </row>
    <row r="50" spans="1:49" s="56" customFormat="1" ht="51">
      <c r="A50" s="47">
        <v>1</v>
      </c>
      <c r="B50" s="47" t="s">
        <v>3093</v>
      </c>
      <c r="C50" s="47" t="s">
        <v>131</v>
      </c>
      <c r="D50" s="47" t="s">
        <v>2731</v>
      </c>
      <c r="E50" s="48" t="s">
        <v>2962</v>
      </c>
      <c r="F50" s="49" t="s">
        <v>5313</v>
      </c>
      <c r="G50" s="48" t="s">
        <v>3094</v>
      </c>
      <c r="H50" s="50" t="s">
        <v>1878</v>
      </c>
      <c r="I50" s="50" t="s">
        <v>2964</v>
      </c>
      <c r="J50" s="47" t="s">
        <v>135</v>
      </c>
      <c r="K50" s="47" t="s">
        <v>136</v>
      </c>
      <c r="L50" s="47" t="s">
        <v>2909</v>
      </c>
      <c r="M50" s="47" t="s">
        <v>2910</v>
      </c>
      <c r="N50" s="47" t="s">
        <v>2867</v>
      </c>
      <c r="O50" s="51">
        <v>845.5</v>
      </c>
      <c r="P50" s="51">
        <v>813.24</v>
      </c>
      <c r="Q50" s="51">
        <v>813.24</v>
      </c>
      <c r="R50" s="51">
        <v>959.6232</v>
      </c>
      <c r="S50" s="51" t="s">
        <v>566</v>
      </c>
      <c r="T50" s="52" t="s">
        <v>131</v>
      </c>
      <c r="U50" s="52" t="s">
        <v>139</v>
      </c>
      <c r="V50" s="53">
        <v>43019</v>
      </c>
      <c r="W50" s="53">
        <v>43049</v>
      </c>
      <c r="X50" s="47" t="s">
        <v>2910</v>
      </c>
      <c r="Y50" s="47" t="s">
        <v>2910</v>
      </c>
      <c r="Z50" s="53" t="s">
        <v>2910</v>
      </c>
      <c r="AA50" s="53" t="s">
        <v>2910</v>
      </c>
      <c r="AB50" s="54" t="s">
        <v>5281</v>
      </c>
      <c r="AC50" s="54" t="s">
        <v>567</v>
      </c>
      <c r="AD50" s="47">
        <v>796</v>
      </c>
      <c r="AE50" s="47" t="s">
        <v>555</v>
      </c>
      <c r="AF50" s="47">
        <v>1</v>
      </c>
      <c r="AG50" s="47">
        <v>45</v>
      </c>
      <c r="AH50" s="47" t="s">
        <v>197</v>
      </c>
      <c r="AI50" s="53">
        <v>43069</v>
      </c>
      <c r="AJ50" s="53">
        <v>43069</v>
      </c>
      <c r="AK50" s="53">
        <v>43099</v>
      </c>
      <c r="AL50" s="50">
        <v>2017</v>
      </c>
      <c r="AM50" s="53" t="s">
        <v>2910</v>
      </c>
      <c r="AN50" s="47" t="s">
        <v>2911</v>
      </c>
      <c r="AO50" s="257" t="s">
        <v>3095</v>
      </c>
      <c r="AP50" s="54" t="s">
        <v>3096</v>
      </c>
      <c r="AQ50" s="47" t="s">
        <v>2914</v>
      </c>
      <c r="AR50" s="50">
        <v>2018</v>
      </c>
      <c r="AS50" s="55">
        <v>1194.3115356000003</v>
      </c>
      <c r="AT50" s="51">
        <v>0</v>
      </c>
      <c r="AU50" s="51">
        <v>0.3</v>
      </c>
      <c r="AV50" s="50" t="s">
        <v>2948</v>
      </c>
      <c r="AW50" s="51" t="s">
        <v>2909</v>
      </c>
    </row>
    <row r="51" spans="1:49" s="56" customFormat="1" ht="38.25">
      <c r="A51" s="47">
        <v>1</v>
      </c>
      <c r="B51" s="47" t="s">
        <v>3097</v>
      </c>
      <c r="C51" s="47" t="s">
        <v>131</v>
      </c>
      <c r="D51" s="47" t="s">
        <v>2731</v>
      </c>
      <c r="E51" s="48" t="s">
        <v>2962</v>
      </c>
      <c r="F51" s="49" t="s">
        <v>5314</v>
      </c>
      <c r="G51" s="48" t="s">
        <v>3098</v>
      </c>
      <c r="H51" s="50" t="s">
        <v>1878</v>
      </c>
      <c r="I51" s="50" t="s">
        <v>2964</v>
      </c>
      <c r="J51" s="47" t="s">
        <v>135</v>
      </c>
      <c r="K51" s="47" t="s">
        <v>136</v>
      </c>
      <c r="L51" s="47" t="s">
        <v>2909</v>
      </c>
      <c r="M51" s="47" t="s">
        <v>2910</v>
      </c>
      <c r="N51" s="47" t="s">
        <v>2867</v>
      </c>
      <c r="O51" s="51">
        <v>1198.5</v>
      </c>
      <c r="P51" s="51">
        <v>1187.81</v>
      </c>
      <c r="Q51" s="51">
        <v>1187.81</v>
      </c>
      <c r="R51" s="51">
        <v>1401.6157999999998</v>
      </c>
      <c r="S51" s="51" t="s">
        <v>566</v>
      </c>
      <c r="T51" s="52" t="s">
        <v>131</v>
      </c>
      <c r="U51" s="52" t="s">
        <v>139</v>
      </c>
      <c r="V51" s="53">
        <v>43019</v>
      </c>
      <c r="W51" s="53">
        <v>43049</v>
      </c>
      <c r="X51" s="47" t="s">
        <v>2910</v>
      </c>
      <c r="Y51" s="47" t="s">
        <v>2910</v>
      </c>
      <c r="Z51" s="53" t="s">
        <v>2910</v>
      </c>
      <c r="AA51" s="53" t="s">
        <v>2910</v>
      </c>
      <c r="AB51" s="54" t="s">
        <v>5281</v>
      </c>
      <c r="AC51" s="54" t="s">
        <v>567</v>
      </c>
      <c r="AD51" s="47">
        <v>796</v>
      </c>
      <c r="AE51" s="47" t="s">
        <v>555</v>
      </c>
      <c r="AF51" s="47">
        <v>1</v>
      </c>
      <c r="AG51" s="47">
        <v>45</v>
      </c>
      <c r="AH51" s="47" t="s">
        <v>197</v>
      </c>
      <c r="AI51" s="53">
        <v>43069</v>
      </c>
      <c r="AJ51" s="53">
        <v>43069</v>
      </c>
      <c r="AK51" s="53">
        <v>43099</v>
      </c>
      <c r="AL51" s="50">
        <v>2017</v>
      </c>
      <c r="AM51" s="53" t="s">
        <v>2910</v>
      </c>
      <c r="AN51" s="47" t="s">
        <v>2911</v>
      </c>
      <c r="AO51" s="257" t="s">
        <v>3099</v>
      </c>
      <c r="AP51" s="54" t="s">
        <v>3100</v>
      </c>
      <c r="AQ51" s="47" t="s">
        <v>2914</v>
      </c>
      <c r="AR51" s="50">
        <v>2018</v>
      </c>
      <c r="AS51" s="55">
        <v>1746.5038399999999</v>
      </c>
      <c r="AT51" s="51">
        <v>0</v>
      </c>
      <c r="AU51" s="51">
        <v>0.54</v>
      </c>
      <c r="AV51" s="50" t="s">
        <v>2948</v>
      </c>
      <c r="AW51" s="51" t="s">
        <v>2909</v>
      </c>
    </row>
    <row r="52" spans="1:49" s="56" customFormat="1" ht="51">
      <c r="A52" s="47">
        <v>1</v>
      </c>
      <c r="B52" s="47" t="s">
        <v>3101</v>
      </c>
      <c r="C52" s="47" t="s">
        <v>131</v>
      </c>
      <c r="D52" s="47" t="s">
        <v>2731</v>
      </c>
      <c r="E52" s="48" t="s">
        <v>2962</v>
      </c>
      <c r="F52" s="49" t="s">
        <v>5315</v>
      </c>
      <c r="G52" s="48" t="s">
        <v>3102</v>
      </c>
      <c r="H52" s="50" t="s">
        <v>1878</v>
      </c>
      <c r="I52" s="50" t="s">
        <v>2964</v>
      </c>
      <c r="J52" s="47" t="s">
        <v>135</v>
      </c>
      <c r="K52" s="47" t="s">
        <v>136</v>
      </c>
      <c r="L52" s="47" t="s">
        <v>2909</v>
      </c>
      <c r="M52" s="47" t="s">
        <v>2910</v>
      </c>
      <c r="N52" s="47" t="s">
        <v>2867</v>
      </c>
      <c r="O52" s="51">
        <v>2201.1</v>
      </c>
      <c r="P52" s="51">
        <v>2198.77</v>
      </c>
      <c r="Q52" s="51">
        <v>2198.77</v>
      </c>
      <c r="R52" s="51">
        <v>2594.5485999999996</v>
      </c>
      <c r="S52" s="51" t="s">
        <v>566</v>
      </c>
      <c r="T52" s="52" t="s">
        <v>131</v>
      </c>
      <c r="U52" s="52" t="s">
        <v>139</v>
      </c>
      <c r="V52" s="53">
        <v>43019</v>
      </c>
      <c r="W52" s="53">
        <v>43049</v>
      </c>
      <c r="X52" s="47" t="s">
        <v>2910</v>
      </c>
      <c r="Y52" s="47" t="s">
        <v>2910</v>
      </c>
      <c r="Z52" s="53" t="s">
        <v>2910</v>
      </c>
      <c r="AA52" s="53" t="s">
        <v>2910</v>
      </c>
      <c r="AB52" s="54" t="s">
        <v>5281</v>
      </c>
      <c r="AC52" s="54" t="s">
        <v>567</v>
      </c>
      <c r="AD52" s="47">
        <v>796</v>
      </c>
      <c r="AE52" s="47" t="s">
        <v>555</v>
      </c>
      <c r="AF52" s="47">
        <v>1</v>
      </c>
      <c r="AG52" s="47">
        <v>45</v>
      </c>
      <c r="AH52" s="47" t="s">
        <v>197</v>
      </c>
      <c r="AI52" s="53">
        <v>43069</v>
      </c>
      <c r="AJ52" s="53">
        <v>43069</v>
      </c>
      <c r="AK52" s="53">
        <v>43099</v>
      </c>
      <c r="AL52" s="50">
        <v>2017</v>
      </c>
      <c r="AM52" s="53" t="s">
        <v>2910</v>
      </c>
      <c r="AN52" s="47" t="s">
        <v>2911</v>
      </c>
      <c r="AO52" s="257" t="s">
        <v>3103</v>
      </c>
      <c r="AP52" s="54" t="s">
        <v>3104</v>
      </c>
      <c r="AQ52" s="47" t="s">
        <v>2914</v>
      </c>
      <c r="AR52" s="50">
        <v>2018</v>
      </c>
      <c r="AS52" s="55">
        <v>3241.5876760000001</v>
      </c>
      <c r="AT52" s="51">
        <v>0</v>
      </c>
      <c r="AU52" s="51">
        <v>0.5</v>
      </c>
      <c r="AV52" s="50" t="s">
        <v>2948</v>
      </c>
      <c r="AW52" s="51" t="s">
        <v>2909</v>
      </c>
    </row>
    <row r="53" spans="1:49" s="56" customFormat="1" ht="51">
      <c r="A53" s="47">
        <v>1</v>
      </c>
      <c r="B53" s="47" t="s">
        <v>3105</v>
      </c>
      <c r="C53" s="47" t="s">
        <v>131</v>
      </c>
      <c r="D53" s="47" t="s">
        <v>2731</v>
      </c>
      <c r="E53" s="48" t="s">
        <v>2962</v>
      </c>
      <c r="F53" s="49" t="s">
        <v>5316</v>
      </c>
      <c r="G53" s="48" t="s">
        <v>3106</v>
      </c>
      <c r="H53" s="50" t="s">
        <v>1878</v>
      </c>
      <c r="I53" s="50" t="s">
        <v>2964</v>
      </c>
      <c r="J53" s="47" t="s">
        <v>135</v>
      </c>
      <c r="K53" s="47" t="s">
        <v>136</v>
      </c>
      <c r="L53" s="47" t="s">
        <v>2909</v>
      </c>
      <c r="M53" s="47" t="s">
        <v>2910</v>
      </c>
      <c r="N53" s="47" t="s">
        <v>2867</v>
      </c>
      <c r="O53" s="51">
        <v>555.3599999999999</v>
      </c>
      <c r="P53" s="51">
        <v>542.15</v>
      </c>
      <c r="Q53" s="51">
        <v>542.15</v>
      </c>
      <c r="R53" s="51">
        <v>639.73699999999997</v>
      </c>
      <c r="S53" s="51" t="s">
        <v>566</v>
      </c>
      <c r="T53" s="52" t="s">
        <v>131</v>
      </c>
      <c r="U53" s="52" t="s">
        <v>139</v>
      </c>
      <c r="V53" s="53">
        <v>43019</v>
      </c>
      <c r="W53" s="53">
        <v>43049</v>
      </c>
      <c r="X53" s="47" t="s">
        <v>2910</v>
      </c>
      <c r="Y53" s="47" t="s">
        <v>2910</v>
      </c>
      <c r="Z53" s="53" t="s">
        <v>2910</v>
      </c>
      <c r="AA53" s="53" t="s">
        <v>2910</v>
      </c>
      <c r="AB53" s="54" t="s">
        <v>5281</v>
      </c>
      <c r="AC53" s="54" t="s">
        <v>567</v>
      </c>
      <c r="AD53" s="47">
        <v>796</v>
      </c>
      <c r="AE53" s="47" t="s">
        <v>555</v>
      </c>
      <c r="AF53" s="47">
        <v>1</v>
      </c>
      <c r="AG53" s="47">
        <v>45</v>
      </c>
      <c r="AH53" s="47" t="s">
        <v>197</v>
      </c>
      <c r="AI53" s="53">
        <v>43069</v>
      </c>
      <c r="AJ53" s="53">
        <v>43069</v>
      </c>
      <c r="AK53" s="53">
        <v>43099</v>
      </c>
      <c r="AL53" s="50">
        <v>2017</v>
      </c>
      <c r="AM53" s="53" t="s">
        <v>2910</v>
      </c>
      <c r="AN53" s="47" t="s">
        <v>2911</v>
      </c>
      <c r="AO53" s="257" t="s">
        <v>3107</v>
      </c>
      <c r="AP53" s="54" t="s">
        <v>3108</v>
      </c>
      <c r="AQ53" s="47" t="s">
        <v>2914</v>
      </c>
      <c r="AR53" s="50">
        <v>2018</v>
      </c>
      <c r="AS53" s="55">
        <v>799.28521299999989</v>
      </c>
      <c r="AT53" s="51">
        <v>0</v>
      </c>
      <c r="AU53" s="51">
        <v>0.2</v>
      </c>
      <c r="AV53" s="50" t="s">
        <v>2948</v>
      </c>
      <c r="AW53" s="51" t="s">
        <v>2909</v>
      </c>
    </row>
    <row r="54" spans="1:49" s="56" customFormat="1" ht="51">
      <c r="A54" s="47">
        <v>1</v>
      </c>
      <c r="B54" s="47" t="s">
        <v>3109</v>
      </c>
      <c r="C54" s="47" t="s">
        <v>131</v>
      </c>
      <c r="D54" s="47" t="s">
        <v>2731</v>
      </c>
      <c r="E54" s="48" t="s">
        <v>2962</v>
      </c>
      <c r="F54" s="49" t="s">
        <v>5317</v>
      </c>
      <c r="G54" s="48" t="s">
        <v>3110</v>
      </c>
      <c r="H54" s="50" t="s">
        <v>1878</v>
      </c>
      <c r="I54" s="50" t="s">
        <v>2964</v>
      </c>
      <c r="J54" s="47" t="s">
        <v>135</v>
      </c>
      <c r="K54" s="47" t="s">
        <v>136</v>
      </c>
      <c r="L54" s="47" t="s">
        <v>2909</v>
      </c>
      <c r="M54" s="47" t="s">
        <v>2910</v>
      </c>
      <c r="N54" s="47" t="s">
        <v>2867</v>
      </c>
      <c r="O54" s="51">
        <v>1400.1999999999998</v>
      </c>
      <c r="P54" s="51">
        <v>1315.25</v>
      </c>
      <c r="Q54" s="51">
        <v>1315.25</v>
      </c>
      <c r="R54" s="51">
        <v>1551.9949999999999</v>
      </c>
      <c r="S54" s="51" t="s">
        <v>566</v>
      </c>
      <c r="T54" s="52" t="s">
        <v>131</v>
      </c>
      <c r="U54" s="52" t="s">
        <v>139</v>
      </c>
      <c r="V54" s="53">
        <v>43019</v>
      </c>
      <c r="W54" s="53">
        <v>43049</v>
      </c>
      <c r="X54" s="47" t="s">
        <v>2910</v>
      </c>
      <c r="Y54" s="47" t="s">
        <v>2910</v>
      </c>
      <c r="Z54" s="53" t="s">
        <v>2910</v>
      </c>
      <c r="AA54" s="53" t="s">
        <v>2910</v>
      </c>
      <c r="AB54" s="54" t="s">
        <v>5281</v>
      </c>
      <c r="AC54" s="54" t="s">
        <v>567</v>
      </c>
      <c r="AD54" s="47">
        <v>796</v>
      </c>
      <c r="AE54" s="47" t="s">
        <v>555</v>
      </c>
      <c r="AF54" s="47">
        <v>1</v>
      </c>
      <c r="AG54" s="47">
        <v>45</v>
      </c>
      <c r="AH54" s="47" t="s">
        <v>197</v>
      </c>
      <c r="AI54" s="53">
        <v>43069</v>
      </c>
      <c r="AJ54" s="53">
        <v>43069</v>
      </c>
      <c r="AK54" s="53">
        <v>43099</v>
      </c>
      <c r="AL54" s="50">
        <v>2017</v>
      </c>
      <c r="AM54" s="53" t="s">
        <v>2910</v>
      </c>
      <c r="AN54" s="47" t="s">
        <v>2911</v>
      </c>
      <c r="AO54" s="257" t="s">
        <v>3111</v>
      </c>
      <c r="AP54" s="54" t="s">
        <v>3112</v>
      </c>
      <c r="AQ54" s="47" t="s">
        <v>2914</v>
      </c>
      <c r="AR54" s="50">
        <v>2018</v>
      </c>
      <c r="AS54" s="55">
        <v>1933.8700455999997</v>
      </c>
      <c r="AT54" s="51">
        <v>0</v>
      </c>
      <c r="AU54" s="51">
        <v>0.66</v>
      </c>
      <c r="AV54" s="50" t="s">
        <v>2948</v>
      </c>
      <c r="AW54" s="51" t="s">
        <v>2909</v>
      </c>
    </row>
    <row r="55" spans="1:49" s="56" customFormat="1" ht="51">
      <c r="A55" s="47">
        <v>1</v>
      </c>
      <c r="B55" s="47" t="s">
        <v>3113</v>
      </c>
      <c r="C55" s="47" t="s">
        <v>131</v>
      </c>
      <c r="D55" s="47" t="s">
        <v>2731</v>
      </c>
      <c r="E55" s="48" t="s">
        <v>2962</v>
      </c>
      <c r="F55" s="49" t="s">
        <v>5318</v>
      </c>
      <c r="G55" s="48" t="s">
        <v>3114</v>
      </c>
      <c r="H55" s="50" t="s">
        <v>1878</v>
      </c>
      <c r="I55" s="50" t="s">
        <v>2964</v>
      </c>
      <c r="J55" s="47" t="s">
        <v>135</v>
      </c>
      <c r="K55" s="47" t="s">
        <v>136</v>
      </c>
      <c r="L55" s="47" t="s">
        <v>2909</v>
      </c>
      <c r="M55" s="47" t="s">
        <v>2910</v>
      </c>
      <c r="N55" s="47" t="s">
        <v>2867</v>
      </c>
      <c r="O55" s="51">
        <v>2236.6</v>
      </c>
      <c r="P55" s="51">
        <v>2195.7199999999998</v>
      </c>
      <c r="Q55" s="51">
        <v>2195.7199999999998</v>
      </c>
      <c r="R55" s="51">
        <v>2590.9495999999995</v>
      </c>
      <c r="S55" s="51" t="s">
        <v>566</v>
      </c>
      <c r="T55" s="52" t="s">
        <v>131</v>
      </c>
      <c r="U55" s="52" t="s">
        <v>139</v>
      </c>
      <c r="V55" s="53">
        <v>43019</v>
      </c>
      <c r="W55" s="53">
        <v>43049</v>
      </c>
      <c r="X55" s="47" t="s">
        <v>2910</v>
      </c>
      <c r="Y55" s="47" t="s">
        <v>2910</v>
      </c>
      <c r="Z55" s="53" t="s">
        <v>2910</v>
      </c>
      <c r="AA55" s="53" t="s">
        <v>2910</v>
      </c>
      <c r="AB55" s="54" t="s">
        <v>5281</v>
      </c>
      <c r="AC55" s="54" t="s">
        <v>567</v>
      </c>
      <c r="AD55" s="47">
        <v>796</v>
      </c>
      <c r="AE55" s="47" t="s">
        <v>555</v>
      </c>
      <c r="AF55" s="47">
        <v>1</v>
      </c>
      <c r="AG55" s="47">
        <v>45</v>
      </c>
      <c r="AH55" s="47" t="s">
        <v>197</v>
      </c>
      <c r="AI55" s="53">
        <v>43069</v>
      </c>
      <c r="AJ55" s="53">
        <v>43069</v>
      </c>
      <c r="AK55" s="53">
        <v>43099</v>
      </c>
      <c r="AL55" s="50">
        <v>2017</v>
      </c>
      <c r="AM55" s="53" t="s">
        <v>2910</v>
      </c>
      <c r="AN55" s="47" t="s">
        <v>2911</v>
      </c>
      <c r="AO55" s="257" t="s">
        <v>3115</v>
      </c>
      <c r="AP55" s="54" t="s">
        <v>3116</v>
      </c>
      <c r="AQ55" s="47" t="s">
        <v>2914</v>
      </c>
      <c r="AR55" s="50">
        <v>2018</v>
      </c>
      <c r="AS55" s="55">
        <v>3237.1051155999999</v>
      </c>
      <c r="AT55" s="51">
        <v>0</v>
      </c>
      <c r="AU55" s="51">
        <v>0.81</v>
      </c>
      <c r="AV55" s="50" t="s">
        <v>2948</v>
      </c>
      <c r="AW55" s="51" t="s">
        <v>2909</v>
      </c>
    </row>
    <row r="56" spans="1:49" s="56" customFormat="1" ht="51">
      <c r="A56" s="47">
        <v>1</v>
      </c>
      <c r="B56" s="47" t="s">
        <v>3117</v>
      </c>
      <c r="C56" s="47" t="s">
        <v>131</v>
      </c>
      <c r="D56" s="47" t="s">
        <v>2731</v>
      </c>
      <c r="E56" s="48" t="s">
        <v>2962</v>
      </c>
      <c r="F56" s="49" t="s">
        <v>5319</v>
      </c>
      <c r="G56" s="48" t="s">
        <v>3118</v>
      </c>
      <c r="H56" s="50" t="s">
        <v>1878</v>
      </c>
      <c r="I56" s="50" t="s">
        <v>2964</v>
      </c>
      <c r="J56" s="47" t="s">
        <v>135</v>
      </c>
      <c r="K56" s="47" t="s">
        <v>136</v>
      </c>
      <c r="L56" s="47" t="s">
        <v>2909</v>
      </c>
      <c r="M56" s="47" t="s">
        <v>2910</v>
      </c>
      <c r="N56" s="47" t="s">
        <v>2867</v>
      </c>
      <c r="O56" s="51">
        <v>659.5</v>
      </c>
      <c r="P56" s="51">
        <v>650.59</v>
      </c>
      <c r="Q56" s="51">
        <v>650.59</v>
      </c>
      <c r="R56" s="51">
        <v>767.69619999999998</v>
      </c>
      <c r="S56" s="51" t="s">
        <v>566</v>
      </c>
      <c r="T56" s="52" t="s">
        <v>131</v>
      </c>
      <c r="U56" s="52" t="s">
        <v>139</v>
      </c>
      <c r="V56" s="53">
        <v>43019</v>
      </c>
      <c r="W56" s="53">
        <v>43049</v>
      </c>
      <c r="X56" s="47" t="s">
        <v>2910</v>
      </c>
      <c r="Y56" s="47" t="s">
        <v>2910</v>
      </c>
      <c r="Z56" s="53" t="s">
        <v>2910</v>
      </c>
      <c r="AA56" s="53" t="s">
        <v>2910</v>
      </c>
      <c r="AB56" s="54" t="s">
        <v>5281</v>
      </c>
      <c r="AC56" s="54" t="s">
        <v>567</v>
      </c>
      <c r="AD56" s="47">
        <v>796</v>
      </c>
      <c r="AE56" s="47" t="s">
        <v>555</v>
      </c>
      <c r="AF56" s="47">
        <v>1</v>
      </c>
      <c r="AG56" s="47">
        <v>45</v>
      </c>
      <c r="AH56" s="47" t="s">
        <v>197</v>
      </c>
      <c r="AI56" s="53">
        <v>43069</v>
      </c>
      <c r="AJ56" s="53">
        <v>43069</v>
      </c>
      <c r="AK56" s="53">
        <v>43099</v>
      </c>
      <c r="AL56" s="50">
        <v>2017</v>
      </c>
      <c r="AM56" s="53" t="s">
        <v>2910</v>
      </c>
      <c r="AN56" s="47" t="s">
        <v>2911</v>
      </c>
      <c r="AO56" s="257" t="s">
        <v>3119</v>
      </c>
      <c r="AP56" s="54" t="s">
        <v>3120</v>
      </c>
      <c r="AQ56" s="47" t="s">
        <v>2914</v>
      </c>
      <c r="AR56" s="50">
        <v>2018</v>
      </c>
      <c r="AS56" s="55">
        <v>959.1422556</v>
      </c>
      <c r="AT56" s="51">
        <v>0</v>
      </c>
      <c r="AU56" s="51">
        <v>0.24</v>
      </c>
      <c r="AV56" s="50" t="s">
        <v>2948</v>
      </c>
      <c r="AW56" s="51" t="s">
        <v>2909</v>
      </c>
    </row>
    <row r="57" spans="1:49" s="56" customFormat="1" ht="51">
      <c r="A57" s="47">
        <v>1</v>
      </c>
      <c r="B57" s="47" t="s">
        <v>3121</v>
      </c>
      <c r="C57" s="47" t="s">
        <v>131</v>
      </c>
      <c r="D57" s="47" t="s">
        <v>2731</v>
      </c>
      <c r="E57" s="48" t="s">
        <v>2962</v>
      </c>
      <c r="F57" s="49" t="s">
        <v>5320</v>
      </c>
      <c r="G57" s="48" t="s">
        <v>3122</v>
      </c>
      <c r="H57" s="50" t="s">
        <v>1878</v>
      </c>
      <c r="I57" s="50" t="s">
        <v>2964</v>
      </c>
      <c r="J57" s="47" t="s">
        <v>135</v>
      </c>
      <c r="K57" s="47" t="s">
        <v>136</v>
      </c>
      <c r="L57" s="47" t="s">
        <v>2909</v>
      </c>
      <c r="M57" s="47" t="s">
        <v>2910</v>
      </c>
      <c r="N57" s="47" t="s">
        <v>2867</v>
      </c>
      <c r="O57" s="51">
        <v>2125.25</v>
      </c>
      <c r="P57" s="51">
        <v>2118.42</v>
      </c>
      <c r="Q57" s="51">
        <v>2118.42</v>
      </c>
      <c r="R57" s="51">
        <v>2499.7356</v>
      </c>
      <c r="S57" s="51" t="s">
        <v>566</v>
      </c>
      <c r="T57" s="52" t="s">
        <v>131</v>
      </c>
      <c r="U57" s="52" t="s">
        <v>139</v>
      </c>
      <c r="V57" s="53">
        <v>43019</v>
      </c>
      <c r="W57" s="53">
        <v>43049</v>
      </c>
      <c r="X57" s="47" t="s">
        <v>2910</v>
      </c>
      <c r="Y57" s="47" t="s">
        <v>2910</v>
      </c>
      <c r="Z57" s="53" t="s">
        <v>2910</v>
      </c>
      <c r="AA57" s="53" t="s">
        <v>2910</v>
      </c>
      <c r="AB57" s="54" t="s">
        <v>5281</v>
      </c>
      <c r="AC57" s="54" t="s">
        <v>567</v>
      </c>
      <c r="AD57" s="47">
        <v>796</v>
      </c>
      <c r="AE57" s="47" t="s">
        <v>555</v>
      </c>
      <c r="AF57" s="47">
        <v>1</v>
      </c>
      <c r="AG57" s="47">
        <v>45</v>
      </c>
      <c r="AH57" s="47" t="s">
        <v>197</v>
      </c>
      <c r="AI57" s="53">
        <v>43069</v>
      </c>
      <c r="AJ57" s="53">
        <v>43069</v>
      </c>
      <c r="AK57" s="53">
        <v>43099</v>
      </c>
      <c r="AL57" s="50">
        <v>2017</v>
      </c>
      <c r="AM57" s="53" t="s">
        <v>2910</v>
      </c>
      <c r="AN57" s="47" t="s">
        <v>2911</v>
      </c>
      <c r="AO57" s="257" t="s">
        <v>3123</v>
      </c>
      <c r="AP57" s="54" t="s">
        <v>3124</v>
      </c>
      <c r="AQ57" s="47" t="s">
        <v>2914</v>
      </c>
      <c r="AR57" s="50">
        <v>2018</v>
      </c>
      <c r="AS57" s="55">
        <v>3123.1377302000001</v>
      </c>
      <c r="AT57" s="51">
        <v>0</v>
      </c>
      <c r="AU57" s="51">
        <v>1.1200000000000001</v>
      </c>
      <c r="AV57" s="50" t="s">
        <v>2948</v>
      </c>
      <c r="AW57" s="51" t="s">
        <v>2909</v>
      </c>
    </row>
    <row r="58" spans="1:49" s="56" customFormat="1" ht="51">
      <c r="A58" s="47">
        <v>1</v>
      </c>
      <c r="B58" s="47" t="s">
        <v>3125</v>
      </c>
      <c r="C58" s="47" t="s">
        <v>131</v>
      </c>
      <c r="D58" s="47" t="s">
        <v>2731</v>
      </c>
      <c r="E58" s="48" t="s">
        <v>2962</v>
      </c>
      <c r="F58" s="49" t="s">
        <v>5321</v>
      </c>
      <c r="G58" s="48" t="s">
        <v>3126</v>
      </c>
      <c r="H58" s="50" t="s">
        <v>1878</v>
      </c>
      <c r="I58" s="50" t="s">
        <v>2964</v>
      </c>
      <c r="J58" s="47" t="s">
        <v>135</v>
      </c>
      <c r="K58" s="47" t="s">
        <v>136</v>
      </c>
      <c r="L58" s="47" t="s">
        <v>2909</v>
      </c>
      <c r="M58" s="47" t="s">
        <v>2910</v>
      </c>
      <c r="N58" s="47" t="s">
        <v>2867</v>
      </c>
      <c r="O58" s="51">
        <v>816.31999999999994</v>
      </c>
      <c r="P58" s="51">
        <v>813.24</v>
      </c>
      <c r="Q58" s="51">
        <v>813.24</v>
      </c>
      <c r="R58" s="51">
        <v>959.6232</v>
      </c>
      <c r="S58" s="51" t="s">
        <v>566</v>
      </c>
      <c r="T58" s="52" t="s">
        <v>131</v>
      </c>
      <c r="U58" s="52" t="s">
        <v>139</v>
      </c>
      <c r="V58" s="53">
        <v>43019</v>
      </c>
      <c r="W58" s="53">
        <v>43049</v>
      </c>
      <c r="X58" s="47" t="s">
        <v>2910</v>
      </c>
      <c r="Y58" s="47" t="s">
        <v>2910</v>
      </c>
      <c r="Z58" s="53" t="s">
        <v>2910</v>
      </c>
      <c r="AA58" s="53" t="s">
        <v>2910</v>
      </c>
      <c r="AB58" s="54" t="s">
        <v>5281</v>
      </c>
      <c r="AC58" s="54" t="s">
        <v>567</v>
      </c>
      <c r="AD58" s="47">
        <v>796</v>
      </c>
      <c r="AE58" s="47" t="s">
        <v>555</v>
      </c>
      <c r="AF58" s="47">
        <v>1</v>
      </c>
      <c r="AG58" s="47">
        <v>45</v>
      </c>
      <c r="AH58" s="47" t="s">
        <v>197</v>
      </c>
      <c r="AI58" s="53">
        <v>43069</v>
      </c>
      <c r="AJ58" s="53">
        <v>43069</v>
      </c>
      <c r="AK58" s="53">
        <v>43099</v>
      </c>
      <c r="AL58" s="50">
        <v>2017</v>
      </c>
      <c r="AM58" s="53" t="s">
        <v>2910</v>
      </c>
      <c r="AN58" s="47" t="s">
        <v>2911</v>
      </c>
      <c r="AO58" s="257" t="s">
        <v>3127</v>
      </c>
      <c r="AP58" s="54" t="s">
        <v>3128</v>
      </c>
      <c r="AQ58" s="47" t="s">
        <v>2914</v>
      </c>
      <c r="AR58" s="50">
        <v>2018</v>
      </c>
      <c r="AS58" s="55">
        <v>1198.9278253999998</v>
      </c>
      <c r="AT58" s="51">
        <v>0</v>
      </c>
      <c r="AU58" s="51">
        <v>0.3</v>
      </c>
      <c r="AV58" s="50" t="s">
        <v>2948</v>
      </c>
      <c r="AW58" s="51" t="s">
        <v>2909</v>
      </c>
    </row>
    <row r="59" spans="1:49" s="56" customFormat="1" ht="51">
      <c r="A59" s="47">
        <v>1</v>
      </c>
      <c r="B59" s="47" t="s">
        <v>3129</v>
      </c>
      <c r="C59" s="47" t="s">
        <v>131</v>
      </c>
      <c r="D59" s="47" t="s">
        <v>2731</v>
      </c>
      <c r="E59" s="48" t="s">
        <v>2962</v>
      </c>
      <c r="F59" s="49" t="s">
        <v>5322</v>
      </c>
      <c r="G59" s="48" t="s">
        <v>3130</v>
      </c>
      <c r="H59" s="50" t="s">
        <v>1878</v>
      </c>
      <c r="I59" s="50" t="s">
        <v>2964</v>
      </c>
      <c r="J59" s="47" t="s">
        <v>135</v>
      </c>
      <c r="K59" s="47" t="s">
        <v>136</v>
      </c>
      <c r="L59" s="47" t="s">
        <v>2909</v>
      </c>
      <c r="M59" s="47" t="s">
        <v>2910</v>
      </c>
      <c r="N59" s="47" t="s">
        <v>2867</v>
      </c>
      <c r="O59" s="51">
        <v>815.36</v>
      </c>
      <c r="P59" s="51">
        <v>813.24</v>
      </c>
      <c r="Q59" s="51">
        <v>813.24</v>
      </c>
      <c r="R59" s="51">
        <v>959.6232</v>
      </c>
      <c r="S59" s="51" t="s">
        <v>566</v>
      </c>
      <c r="T59" s="52" t="s">
        <v>131</v>
      </c>
      <c r="U59" s="52" t="s">
        <v>139</v>
      </c>
      <c r="V59" s="53">
        <v>43019</v>
      </c>
      <c r="W59" s="53">
        <v>43049</v>
      </c>
      <c r="X59" s="47" t="s">
        <v>2910</v>
      </c>
      <c r="Y59" s="47" t="s">
        <v>2910</v>
      </c>
      <c r="Z59" s="53" t="s">
        <v>2910</v>
      </c>
      <c r="AA59" s="53" t="s">
        <v>2910</v>
      </c>
      <c r="AB59" s="54" t="s">
        <v>5281</v>
      </c>
      <c r="AC59" s="54" t="s">
        <v>567</v>
      </c>
      <c r="AD59" s="47">
        <v>796</v>
      </c>
      <c r="AE59" s="47" t="s">
        <v>555</v>
      </c>
      <c r="AF59" s="47">
        <v>1</v>
      </c>
      <c r="AG59" s="47">
        <v>45</v>
      </c>
      <c r="AH59" s="47" t="s">
        <v>197</v>
      </c>
      <c r="AI59" s="53">
        <v>43069</v>
      </c>
      <c r="AJ59" s="53">
        <v>43069</v>
      </c>
      <c r="AK59" s="53">
        <v>43099</v>
      </c>
      <c r="AL59" s="50">
        <v>2017</v>
      </c>
      <c r="AM59" s="53" t="s">
        <v>2910</v>
      </c>
      <c r="AN59" s="47" t="s">
        <v>2911</v>
      </c>
      <c r="AO59" s="257" t="s">
        <v>3131</v>
      </c>
      <c r="AP59" s="54" t="s">
        <v>3132</v>
      </c>
      <c r="AQ59" s="47" t="s">
        <v>2914</v>
      </c>
      <c r="AR59" s="50">
        <v>2018</v>
      </c>
      <c r="AS59" s="55">
        <v>1195.733884</v>
      </c>
      <c r="AT59" s="51">
        <v>0</v>
      </c>
      <c r="AU59" s="51">
        <v>0.3</v>
      </c>
      <c r="AV59" s="50" t="s">
        <v>2948</v>
      </c>
      <c r="AW59" s="51" t="s">
        <v>2909</v>
      </c>
    </row>
    <row r="60" spans="1:49" s="56" customFormat="1" ht="51">
      <c r="A60" s="47">
        <v>1</v>
      </c>
      <c r="B60" s="47" t="s">
        <v>3133</v>
      </c>
      <c r="C60" s="47" t="s">
        <v>131</v>
      </c>
      <c r="D60" s="47" t="s">
        <v>2731</v>
      </c>
      <c r="E60" s="48" t="s">
        <v>2962</v>
      </c>
      <c r="F60" s="49" t="s">
        <v>5323</v>
      </c>
      <c r="G60" s="48" t="s">
        <v>3134</v>
      </c>
      <c r="H60" s="50" t="s">
        <v>1878</v>
      </c>
      <c r="I60" s="50" t="s">
        <v>2964</v>
      </c>
      <c r="J60" s="47" t="s">
        <v>135</v>
      </c>
      <c r="K60" s="47" t="s">
        <v>136</v>
      </c>
      <c r="L60" s="47" t="s">
        <v>2909</v>
      </c>
      <c r="M60" s="47" t="s">
        <v>2910</v>
      </c>
      <c r="N60" s="47" t="s">
        <v>2867</v>
      </c>
      <c r="O60" s="51">
        <v>2878.9</v>
      </c>
      <c r="P60" s="51">
        <v>1784.25</v>
      </c>
      <c r="Q60" s="51">
        <v>1784.25</v>
      </c>
      <c r="R60" s="51">
        <v>2105.415</v>
      </c>
      <c r="S60" s="51" t="s">
        <v>566</v>
      </c>
      <c r="T60" s="52" t="s">
        <v>131</v>
      </c>
      <c r="U60" s="52" t="s">
        <v>139</v>
      </c>
      <c r="V60" s="53">
        <v>43019</v>
      </c>
      <c r="W60" s="53">
        <v>43049</v>
      </c>
      <c r="X60" s="47" t="s">
        <v>2910</v>
      </c>
      <c r="Y60" s="47" t="s">
        <v>2910</v>
      </c>
      <c r="Z60" s="53" t="s">
        <v>2910</v>
      </c>
      <c r="AA60" s="53" t="s">
        <v>2910</v>
      </c>
      <c r="AB60" s="54" t="s">
        <v>5281</v>
      </c>
      <c r="AC60" s="54" t="s">
        <v>567</v>
      </c>
      <c r="AD60" s="47">
        <v>796</v>
      </c>
      <c r="AE60" s="47" t="s">
        <v>555</v>
      </c>
      <c r="AF60" s="47">
        <v>1</v>
      </c>
      <c r="AG60" s="47">
        <v>45</v>
      </c>
      <c r="AH60" s="47" t="s">
        <v>197</v>
      </c>
      <c r="AI60" s="53">
        <v>43069</v>
      </c>
      <c r="AJ60" s="53">
        <v>43069</v>
      </c>
      <c r="AK60" s="53">
        <v>43099</v>
      </c>
      <c r="AL60" s="50">
        <v>2017</v>
      </c>
      <c r="AM60" s="53" t="s">
        <v>2910</v>
      </c>
      <c r="AN60" s="47" t="s">
        <v>2911</v>
      </c>
      <c r="AO60" s="257" t="s">
        <v>3135</v>
      </c>
      <c r="AP60" s="54" t="s">
        <v>3136</v>
      </c>
      <c r="AQ60" s="47" t="s">
        <v>2914</v>
      </c>
      <c r="AR60" s="50">
        <v>2018</v>
      </c>
      <c r="AS60" s="55">
        <v>4212.1751763999991</v>
      </c>
      <c r="AT60" s="51">
        <v>0</v>
      </c>
      <c r="AU60" s="51">
        <v>1.48</v>
      </c>
      <c r="AV60" s="50" t="s">
        <v>2948</v>
      </c>
      <c r="AW60" s="51" t="s">
        <v>2909</v>
      </c>
    </row>
    <row r="61" spans="1:49" s="56" customFormat="1" ht="51">
      <c r="A61" s="47">
        <v>1</v>
      </c>
      <c r="B61" s="47" t="s">
        <v>3137</v>
      </c>
      <c r="C61" s="47" t="s">
        <v>131</v>
      </c>
      <c r="D61" s="47" t="s">
        <v>2731</v>
      </c>
      <c r="E61" s="48" t="s">
        <v>2962</v>
      </c>
      <c r="F61" s="49" t="s">
        <v>5324</v>
      </c>
      <c r="G61" s="48" t="s">
        <v>3138</v>
      </c>
      <c r="H61" s="50" t="s">
        <v>1878</v>
      </c>
      <c r="I61" s="50" t="s">
        <v>2964</v>
      </c>
      <c r="J61" s="47" t="s">
        <v>135</v>
      </c>
      <c r="K61" s="47" t="s">
        <v>136</v>
      </c>
      <c r="L61" s="47" t="s">
        <v>2909</v>
      </c>
      <c r="M61" s="47" t="s">
        <v>2910</v>
      </c>
      <c r="N61" s="47" t="s">
        <v>2867</v>
      </c>
      <c r="O61" s="51">
        <v>761.26</v>
      </c>
      <c r="P61" s="51">
        <v>759.01</v>
      </c>
      <c r="Q61" s="51">
        <v>759.01</v>
      </c>
      <c r="R61" s="51">
        <v>895.6318</v>
      </c>
      <c r="S61" s="51" t="s">
        <v>566</v>
      </c>
      <c r="T61" s="52" t="s">
        <v>131</v>
      </c>
      <c r="U61" s="52" t="s">
        <v>139</v>
      </c>
      <c r="V61" s="53">
        <v>43019</v>
      </c>
      <c r="W61" s="53">
        <v>43049</v>
      </c>
      <c r="X61" s="47" t="s">
        <v>2910</v>
      </c>
      <c r="Y61" s="47" t="s">
        <v>2910</v>
      </c>
      <c r="Z61" s="53" t="s">
        <v>2910</v>
      </c>
      <c r="AA61" s="53" t="s">
        <v>2910</v>
      </c>
      <c r="AB61" s="54" t="s">
        <v>5281</v>
      </c>
      <c r="AC61" s="54" t="s">
        <v>567</v>
      </c>
      <c r="AD61" s="47">
        <v>796</v>
      </c>
      <c r="AE61" s="47" t="s">
        <v>555</v>
      </c>
      <c r="AF61" s="47">
        <v>1</v>
      </c>
      <c r="AG61" s="47">
        <v>45</v>
      </c>
      <c r="AH61" s="47" t="s">
        <v>197</v>
      </c>
      <c r="AI61" s="53">
        <v>43069</v>
      </c>
      <c r="AJ61" s="53">
        <v>43069</v>
      </c>
      <c r="AK61" s="53">
        <v>43099</v>
      </c>
      <c r="AL61" s="50">
        <v>2017</v>
      </c>
      <c r="AM61" s="53" t="s">
        <v>2910</v>
      </c>
      <c r="AN61" s="47" t="s">
        <v>2911</v>
      </c>
      <c r="AO61" s="257" t="s">
        <v>3139</v>
      </c>
      <c r="AP61" s="54" t="s">
        <v>3140</v>
      </c>
      <c r="AQ61" s="47" t="s">
        <v>2914</v>
      </c>
      <c r="AR61" s="50">
        <v>2018</v>
      </c>
      <c r="AS61" s="55">
        <v>1116.0182877999998</v>
      </c>
      <c r="AT61" s="51">
        <v>0</v>
      </c>
      <c r="AU61" s="51">
        <v>0.28000000000000003</v>
      </c>
      <c r="AV61" s="50" t="s">
        <v>2948</v>
      </c>
      <c r="AW61" s="51" t="s">
        <v>2909</v>
      </c>
    </row>
    <row r="62" spans="1:49" s="56" customFormat="1" ht="114.75">
      <c r="A62" s="47">
        <v>1</v>
      </c>
      <c r="B62" s="47" t="s">
        <v>3141</v>
      </c>
      <c r="C62" s="47" t="s">
        <v>131</v>
      </c>
      <c r="D62" s="47" t="s">
        <v>2731</v>
      </c>
      <c r="E62" s="48" t="s">
        <v>3047</v>
      </c>
      <c r="F62" s="49" t="s">
        <v>5325</v>
      </c>
      <c r="G62" s="48" t="s">
        <v>3142</v>
      </c>
      <c r="H62" s="50" t="s">
        <v>2907</v>
      </c>
      <c r="I62" s="47" t="s">
        <v>2908</v>
      </c>
      <c r="J62" s="47" t="s">
        <v>135</v>
      </c>
      <c r="K62" s="47" t="s">
        <v>136</v>
      </c>
      <c r="L62" s="47" t="s">
        <v>2909</v>
      </c>
      <c r="M62" s="47" t="s">
        <v>2910</v>
      </c>
      <c r="N62" s="47" t="s">
        <v>2867</v>
      </c>
      <c r="O62" s="51">
        <v>53451.299999999996</v>
      </c>
      <c r="P62" s="51">
        <v>53446.22</v>
      </c>
      <c r="Q62" s="51">
        <v>53446.22</v>
      </c>
      <c r="R62" s="51">
        <v>63066.539599999996</v>
      </c>
      <c r="S62" s="51" t="s">
        <v>566</v>
      </c>
      <c r="T62" s="52" t="s">
        <v>131</v>
      </c>
      <c r="U62" s="52" t="s">
        <v>139</v>
      </c>
      <c r="V62" s="53">
        <v>43009</v>
      </c>
      <c r="W62" s="53">
        <v>43039</v>
      </c>
      <c r="X62" s="47" t="s">
        <v>2910</v>
      </c>
      <c r="Y62" s="47" t="s">
        <v>2910</v>
      </c>
      <c r="Z62" s="53" t="s">
        <v>2910</v>
      </c>
      <c r="AA62" s="53" t="s">
        <v>2910</v>
      </c>
      <c r="AB62" s="54" t="s">
        <v>5326</v>
      </c>
      <c r="AC62" s="54" t="s">
        <v>567</v>
      </c>
      <c r="AD62" s="47">
        <v>796</v>
      </c>
      <c r="AE62" s="47" t="s">
        <v>555</v>
      </c>
      <c r="AF62" s="47">
        <v>1</v>
      </c>
      <c r="AG62" s="47">
        <v>45</v>
      </c>
      <c r="AH62" s="47" t="s">
        <v>197</v>
      </c>
      <c r="AI62" s="53">
        <v>43059</v>
      </c>
      <c r="AJ62" s="53">
        <v>43059</v>
      </c>
      <c r="AK62" s="53">
        <v>43464</v>
      </c>
      <c r="AL62" s="50" t="s">
        <v>310</v>
      </c>
      <c r="AM62" s="53" t="s">
        <v>2910</v>
      </c>
      <c r="AN62" s="47" t="s">
        <v>2911</v>
      </c>
      <c r="AO62" s="257" t="s">
        <v>3143</v>
      </c>
      <c r="AP62" s="54" t="s">
        <v>3144</v>
      </c>
      <c r="AQ62" s="47" t="s">
        <v>2914</v>
      </c>
      <c r="AR62" s="50">
        <v>2019</v>
      </c>
      <c r="AS62" s="55">
        <v>69524.573399999994</v>
      </c>
      <c r="AT62" s="51">
        <v>0</v>
      </c>
      <c r="AU62" s="51">
        <v>5</v>
      </c>
      <c r="AV62" s="50">
        <v>670</v>
      </c>
      <c r="AW62" s="51" t="s">
        <v>2909</v>
      </c>
    </row>
    <row r="63" spans="1:49" s="56" customFormat="1" ht="114.75">
      <c r="A63" s="47">
        <v>1</v>
      </c>
      <c r="B63" s="47" t="s">
        <v>3145</v>
      </c>
      <c r="C63" s="47" t="s">
        <v>131</v>
      </c>
      <c r="D63" s="47" t="s">
        <v>2731</v>
      </c>
      <c r="E63" s="48" t="s">
        <v>3047</v>
      </c>
      <c r="F63" s="49" t="s">
        <v>5327</v>
      </c>
      <c r="G63" s="48" t="s">
        <v>3146</v>
      </c>
      <c r="H63" s="50" t="s">
        <v>2907</v>
      </c>
      <c r="I63" s="47" t="s">
        <v>2908</v>
      </c>
      <c r="J63" s="47" t="s">
        <v>135</v>
      </c>
      <c r="K63" s="47" t="s">
        <v>136</v>
      </c>
      <c r="L63" s="47" t="s">
        <v>2909</v>
      </c>
      <c r="M63" s="47" t="s">
        <v>2910</v>
      </c>
      <c r="N63" s="47" t="s">
        <v>2867</v>
      </c>
      <c r="O63" s="51">
        <v>12802.790550355829</v>
      </c>
      <c r="P63" s="51">
        <v>12759.098919344915</v>
      </c>
      <c r="Q63" s="51">
        <v>12759.098919344915</v>
      </c>
      <c r="R63" s="51">
        <v>15055.736724826998</v>
      </c>
      <c r="S63" s="51" t="s">
        <v>566</v>
      </c>
      <c r="T63" s="52" t="s">
        <v>131</v>
      </c>
      <c r="U63" s="52" t="s">
        <v>139</v>
      </c>
      <c r="V63" s="53">
        <v>43009</v>
      </c>
      <c r="W63" s="53">
        <v>43039</v>
      </c>
      <c r="X63" s="47" t="s">
        <v>2910</v>
      </c>
      <c r="Y63" s="47" t="s">
        <v>2910</v>
      </c>
      <c r="Z63" s="53" t="s">
        <v>2910</v>
      </c>
      <c r="AA63" s="53" t="s">
        <v>2910</v>
      </c>
      <c r="AB63" s="54" t="s">
        <v>5326</v>
      </c>
      <c r="AC63" s="54" t="s">
        <v>567</v>
      </c>
      <c r="AD63" s="47">
        <v>796</v>
      </c>
      <c r="AE63" s="47" t="s">
        <v>555</v>
      </c>
      <c r="AF63" s="47">
        <v>1</v>
      </c>
      <c r="AG63" s="47">
        <v>45</v>
      </c>
      <c r="AH63" s="47" t="s">
        <v>197</v>
      </c>
      <c r="AI63" s="53">
        <v>43059</v>
      </c>
      <c r="AJ63" s="53">
        <v>43059</v>
      </c>
      <c r="AK63" s="53">
        <v>43464</v>
      </c>
      <c r="AL63" s="50" t="s">
        <v>310</v>
      </c>
      <c r="AM63" s="53" t="s">
        <v>2910</v>
      </c>
      <c r="AN63" s="47" t="s">
        <v>2911</v>
      </c>
      <c r="AO63" s="257" t="s">
        <v>3147</v>
      </c>
      <c r="AP63" s="54" t="s">
        <v>3148</v>
      </c>
      <c r="AQ63" s="47" t="s">
        <v>2914</v>
      </c>
      <c r="AR63" s="50">
        <v>2019</v>
      </c>
      <c r="AS63" s="55">
        <v>15094.713400000002</v>
      </c>
      <c r="AT63" s="51">
        <v>0</v>
      </c>
      <c r="AU63" s="51">
        <v>2.8</v>
      </c>
      <c r="AV63" s="50">
        <v>670</v>
      </c>
      <c r="AW63" s="51" t="s">
        <v>2909</v>
      </c>
    </row>
    <row r="64" spans="1:49" s="56" customFormat="1" ht="114.75">
      <c r="A64" s="47">
        <v>1</v>
      </c>
      <c r="B64" s="47" t="s">
        <v>3149</v>
      </c>
      <c r="C64" s="47" t="s">
        <v>131</v>
      </c>
      <c r="D64" s="47" t="s">
        <v>2731</v>
      </c>
      <c r="E64" s="48" t="s">
        <v>3047</v>
      </c>
      <c r="F64" s="49" t="s">
        <v>5328</v>
      </c>
      <c r="G64" s="48" t="s">
        <v>3150</v>
      </c>
      <c r="H64" s="50" t="s">
        <v>2907</v>
      </c>
      <c r="I64" s="47" t="s">
        <v>2908</v>
      </c>
      <c r="J64" s="47" t="s">
        <v>135</v>
      </c>
      <c r="K64" s="47" t="s">
        <v>136</v>
      </c>
      <c r="L64" s="47" t="s">
        <v>2909</v>
      </c>
      <c r="M64" s="47" t="s">
        <v>2910</v>
      </c>
      <c r="N64" s="47" t="s">
        <v>2867</v>
      </c>
      <c r="O64" s="51">
        <v>34982.146326769696</v>
      </c>
      <c r="P64" s="51">
        <v>34227.656779661018</v>
      </c>
      <c r="Q64" s="51">
        <v>34227.656779661018</v>
      </c>
      <c r="R64" s="51">
        <v>40388.634999999995</v>
      </c>
      <c r="S64" s="51" t="s">
        <v>566</v>
      </c>
      <c r="T64" s="52" t="s">
        <v>131</v>
      </c>
      <c r="U64" s="52" t="s">
        <v>139</v>
      </c>
      <c r="V64" s="53">
        <v>43044</v>
      </c>
      <c r="W64" s="53">
        <v>43074</v>
      </c>
      <c r="X64" s="47" t="s">
        <v>2910</v>
      </c>
      <c r="Y64" s="47" t="s">
        <v>2910</v>
      </c>
      <c r="Z64" s="53" t="s">
        <v>2910</v>
      </c>
      <c r="AA64" s="53" t="s">
        <v>2910</v>
      </c>
      <c r="AB64" s="54" t="s">
        <v>5326</v>
      </c>
      <c r="AC64" s="54" t="s">
        <v>567</v>
      </c>
      <c r="AD64" s="47">
        <v>796</v>
      </c>
      <c r="AE64" s="47" t="s">
        <v>555</v>
      </c>
      <c r="AF64" s="47">
        <v>1</v>
      </c>
      <c r="AG64" s="47">
        <v>45</v>
      </c>
      <c r="AH64" s="47" t="s">
        <v>197</v>
      </c>
      <c r="AI64" s="53">
        <v>43094</v>
      </c>
      <c r="AJ64" s="53">
        <v>43094</v>
      </c>
      <c r="AK64" s="53">
        <v>43585</v>
      </c>
      <c r="AL64" s="50" t="s">
        <v>604</v>
      </c>
      <c r="AM64" s="53" t="s">
        <v>2910</v>
      </c>
      <c r="AN64" s="47" t="s">
        <v>2911</v>
      </c>
      <c r="AO64" s="257" t="s">
        <v>3151</v>
      </c>
      <c r="AP64" s="54" t="s">
        <v>3152</v>
      </c>
      <c r="AQ64" s="47" t="s">
        <v>2914</v>
      </c>
      <c r="AR64" s="50">
        <v>2019</v>
      </c>
      <c r="AS64" s="55">
        <v>41483.017999999996</v>
      </c>
      <c r="AT64" s="51">
        <v>0</v>
      </c>
      <c r="AU64" s="51">
        <v>8.75</v>
      </c>
      <c r="AV64" s="50">
        <v>670</v>
      </c>
      <c r="AW64" s="51" t="s">
        <v>2909</v>
      </c>
    </row>
    <row r="65" spans="1:49" s="56" customFormat="1" ht="114.75">
      <c r="A65" s="47">
        <v>1</v>
      </c>
      <c r="B65" s="47" t="s">
        <v>3153</v>
      </c>
      <c r="C65" s="47" t="s">
        <v>131</v>
      </c>
      <c r="D65" s="47" t="s">
        <v>2731</v>
      </c>
      <c r="E65" s="48" t="s">
        <v>3047</v>
      </c>
      <c r="F65" s="49" t="s">
        <v>5329</v>
      </c>
      <c r="G65" s="48" t="s">
        <v>3154</v>
      </c>
      <c r="H65" s="50" t="s">
        <v>2907</v>
      </c>
      <c r="I65" s="47" t="s">
        <v>2908</v>
      </c>
      <c r="J65" s="47" t="s">
        <v>135</v>
      </c>
      <c r="K65" s="47" t="s">
        <v>136</v>
      </c>
      <c r="L65" s="47" t="s">
        <v>2909</v>
      </c>
      <c r="M65" s="47" t="s">
        <v>2910</v>
      </c>
      <c r="N65" s="47" t="s">
        <v>2867</v>
      </c>
      <c r="O65" s="51">
        <v>105210.19999999998</v>
      </c>
      <c r="P65" s="51">
        <v>92958.63</v>
      </c>
      <c r="Q65" s="51">
        <v>92958.63</v>
      </c>
      <c r="R65" s="51">
        <v>109691.18339999999</v>
      </c>
      <c r="S65" s="51" t="s">
        <v>566</v>
      </c>
      <c r="T65" s="52" t="s">
        <v>131</v>
      </c>
      <c r="U65" s="52" t="s">
        <v>139</v>
      </c>
      <c r="V65" s="53">
        <v>43018</v>
      </c>
      <c r="W65" s="53">
        <v>43048</v>
      </c>
      <c r="X65" s="47" t="s">
        <v>2910</v>
      </c>
      <c r="Y65" s="47" t="s">
        <v>2910</v>
      </c>
      <c r="Z65" s="53" t="s">
        <v>2910</v>
      </c>
      <c r="AA65" s="53" t="s">
        <v>2910</v>
      </c>
      <c r="AB65" s="54" t="s">
        <v>5326</v>
      </c>
      <c r="AC65" s="54" t="s">
        <v>567</v>
      </c>
      <c r="AD65" s="47">
        <v>796</v>
      </c>
      <c r="AE65" s="47" t="s">
        <v>555</v>
      </c>
      <c r="AF65" s="47">
        <v>1</v>
      </c>
      <c r="AG65" s="47">
        <v>45</v>
      </c>
      <c r="AH65" s="47" t="s">
        <v>197</v>
      </c>
      <c r="AI65" s="53">
        <v>43068</v>
      </c>
      <c r="AJ65" s="53">
        <v>43068</v>
      </c>
      <c r="AK65" s="53">
        <v>43464</v>
      </c>
      <c r="AL65" s="50" t="s">
        <v>310</v>
      </c>
      <c r="AM65" s="53" t="s">
        <v>2910</v>
      </c>
      <c r="AN65" s="47" t="s">
        <v>2911</v>
      </c>
      <c r="AO65" s="257" t="s">
        <v>3155</v>
      </c>
      <c r="AP65" s="54" t="s">
        <v>3156</v>
      </c>
      <c r="AQ65" s="47" t="s">
        <v>2914</v>
      </c>
      <c r="AR65" s="50">
        <v>2019</v>
      </c>
      <c r="AS65" s="55">
        <v>406527.73540000001</v>
      </c>
      <c r="AT65" s="51">
        <v>12.8</v>
      </c>
      <c r="AU65" s="51">
        <v>13.2</v>
      </c>
      <c r="AV65" s="50">
        <v>670</v>
      </c>
      <c r="AW65" s="51" t="s">
        <v>2909</v>
      </c>
    </row>
    <row r="66" spans="1:49" s="56" customFormat="1" ht="114.75">
      <c r="A66" s="47">
        <v>1</v>
      </c>
      <c r="B66" s="47" t="s">
        <v>3157</v>
      </c>
      <c r="C66" s="47" t="s">
        <v>131</v>
      </c>
      <c r="D66" s="47" t="s">
        <v>2731</v>
      </c>
      <c r="E66" s="48" t="s">
        <v>3047</v>
      </c>
      <c r="F66" s="49" t="s">
        <v>5330</v>
      </c>
      <c r="G66" s="48" t="s">
        <v>3158</v>
      </c>
      <c r="H66" s="50" t="s">
        <v>2907</v>
      </c>
      <c r="I66" s="47" t="s">
        <v>2908</v>
      </c>
      <c r="J66" s="47" t="s">
        <v>135</v>
      </c>
      <c r="K66" s="47" t="s">
        <v>136</v>
      </c>
      <c r="L66" s="47" t="s">
        <v>2909</v>
      </c>
      <c r="M66" s="47" t="s">
        <v>2910</v>
      </c>
      <c r="N66" s="47" t="s">
        <v>2867</v>
      </c>
      <c r="O66" s="51">
        <v>1172.8599821393802</v>
      </c>
      <c r="P66" s="51">
        <v>1160.5381355932204</v>
      </c>
      <c r="Q66" s="51">
        <v>1160.5381355932204</v>
      </c>
      <c r="R66" s="51">
        <v>1369.4349999999999</v>
      </c>
      <c r="S66" s="51" t="s">
        <v>566</v>
      </c>
      <c r="T66" s="52" t="s">
        <v>131</v>
      </c>
      <c r="U66" s="52" t="s">
        <v>139</v>
      </c>
      <c r="V66" s="53">
        <v>42870</v>
      </c>
      <c r="W66" s="53">
        <v>42900</v>
      </c>
      <c r="X66" s="47" t="s">
        <v>2910</v>
      </c>
      <c r="Y66" s="47" t="s">
        <v>2910</v>
      </c>
      <c r="Z66" s="53" t="s">
        <v>2910</v>
      </c>
      <c r="AA66" s="53" t="s">
        <v>2910</v>
      </c>
      <c r="AB66" s="54" t="s">
        <v>5326</v>
      </c>
      <c r="AC66" s="54" t="s">
        <v>567</v>
      </c>
      <c r="AD66" s="47">
        <v>796</v>
      </c>
      <c r="AE66" s="47" t="s">
        <v>555</v>
      </c>
      <c r="AF66" s="47">
        <v>1</v>
      </c>
      <c r="AG66" s="47">
        <v>45</v>
      </c>
      <c r="AH66" s="47" t="s">
        <v>197</v>
      </c>
      <c r="AI66" s="53">
        <v>42920</v>
      </c>
      <c r="AJ66" s="53">
        <v>42920</v>
      </c>
      <c r="AK66" s="53">
        <v>43069</v>
      </c>
      <c r="AL66" s="50">
        <v>2017</v>
      </c>
      <c r="AM66" s="53" t="s">
        <v>2910</v>
      </c>
      <c r="AN66" s="47" t="s">
        <v>2911</v>
      </c>
      <c r="AO66" s="257" t="s">
        <v>3159</v>
      </c>
      <c r="AP66" s="54" t="s">
        <v>3160</v>
      </c>
      <c r="AQ66" s="47" t="s">
        <v>2914</v>
      </c>
      <c r="AR66" s="50">
        <v>2017</v>
      </c>
      <c r="AS66" s="55">
        <v>1546.7440000000001</v>
      </c>
      <c r="AT66" s="51">
        <v>0</v>
      </c>
      <c r="AU66" s="51">
        <v>1.4</v>
      </c>
      <c r="AV66" s="50">
        <v>670</v>
      </c>
      <c r="AW66" s="51" t="s">
        <v>2909</v>
      </c>
    </row>
    <row r="67" spans="1:49" s="56" customFormat="1" ht="114.75">
      <c r="A67" s="47">
        <v>1</v>
      </c>
      <c r="B67" s="47" t="s">
        <v>3161</v>
      </c>
      <c r="C67" s="47" t="s">
        <v>131</v>
      </c>
      <c r="D67" s="47" t="s">
        <v>2731</v>
      </c>
      <c r="E67" s="48" t="s">
        <v>3047</v>
      </c>
      <c r="F67" s="49" t="s">
        <v>5331</v>
      </c>
      <c r="G67" s="48" t="s">
        <v>3162</v>
      </c>
      <c r="H67" s="50" t="s">
        <v>2907</v>
      </c>
      <c r="I67" s="47" t="s">
        <v>2908</v>
      </c>
      <c r="J67" s="47" t="s">
        <v>135</v>
      </c>
      <c r="K67" s="47" t="s">
        <v>136</v>
      </c>
      <c r="L67" s="47" t="s">
        <v>2909</v>
      </c>
      <c r="M67" s="47" t="s">
        <v>2910</v>
      </c>
      <c r="N67" s="47" t="s">
        <v>2867</v>
      </c>
      <c r="O67" s="51">
        <v>28705.287083616553</v>
      </c>
      <c r="P67" s="51">
        <v>28633.951913603134</v>
      </c>
      <c r="Q67" s="51">
        <v>28633.951913603134</v>
      </c>
      <c r="R67" s="51">
        <v>33788.063258051698</v>
      </c>
      <c r="S67" s="51" t="s">
        <v>566</v>
      </c>
      <c r="T67" s="52" t="s">
        <v>131</v>
      </c>
      <c r="U67" s="52" t="s">
        <v>139</v>
      </c>
      <c r="V67" s="53">
        <v>42870</v>
      </c>
      <c r="W67" s="53">
        <v>42900</v>
      </c>
      <c r="X67" s="47" t="s">
        <v>2910</v>
      </c>
      <c r="Y67" s="47" t="s">
        <v>2910</v>
      </c>
      <c r="Z67" s="53" t="s">
        <v>2910</v>
      </c>
      <c r="AA67" s="53" t="s">
        <v>2910</v>
      </c>
      <c r="AB67" s="54" t="s">
        <v>5326</v>
      </c>
      <c r="AC67" s="54" t="s">
        <v>567</v>
      </c>
      <c r="AD67" s="47">
        <v>796</v>
      </c>
      <c r="AE67" s="47" t="s">
        <v>555</v>
      </c>
      <c r="AF67" s="47">
        <v>1</v>
      </c>
      <c r="AG67" s="47">
        <v>45</v>
      </c>
      <c r="AH67" s="47" t="s">
        <v>197</v>
      </c>
      <c r="AI67" s="53">
        <v>42920</v>
      </c>
      <c r="AJ67" s="53">
        <v>42920</v>
      </c>
      <c r="AK67" s="53">
        <v>43464</v>
      </c>
      <c r="AL67" s="50" t="s">
        <v>310</v>
      </c>
      <c r="AM67" s="53" t="s">
        <v>2910</v>
      </c>
      <c r="AN67" s="47" t="s">
        <v>2911</v>
      </c>
      <c r="AO67" s="257" t="s">
        <v>3163</v>
      </c>
      <c r="AP67" s="54" t="s">
        <v>3164</v>
      </c>
      <c r="AQ67" s="47" t="s">
        <v>2914</v>
      </c>
      <c r="AR67" s="50">
        <v>2019</v>
      </c>
      <c r="AS67" s="55">
        <v>40597.545999999988</v>
      </c>
      <c r="AT67" s="51">
        <v>5</v>
      </c>
      <c r="AU67" s="51">
        <v>11.04</v>
      </c>
      <c r="AV67" s="50">
        <v>670</v>
      </c>
      <c r="AW67" s="51" t="s">
        <v>2909</v>
      </c>
    </row>
    <row r="68" spans="1:49" s="56" customFormat="1" ht="114.75">
      <c r="A68" s="47">
        <v>1</v>
      </c>
      <c r="B68" s="47" t="s">
        <v>3165</v>
      </c>
      <c r="C68" s="47" t="s">
        <v>131</v>
      </c>
      <c r="D68" s="47" t="s">
        <v>2731</v>
      </c>
      <c r="E68" s="48" t="s">
        <v>3047</v>
      </c>
      <c r="F68" s="49" t="s">
        <v>5332</v>
      </c>
      <c r="G68" s="48" t="s">
        <v>3166</v>
      </c>
      <c r="H68" s="50" t="s">
        <v>2907</v>
      </c>
      <c r="I68" s="47" t="s">
        <v>2908</v>
      </c>
      <c r="J68" s="47" t="s">
        <v>135</v>
      </c>
      <c r="K68" s="47" t="s">
        <v>136</v>
      </c>
      <c r="L68" s="47" t="s">
        <v>2909</v>
      </c>
      <c r="M68" s="47" t="s">
        <v>2910</v>
      </c>
      <c r="N68" s="47" t="s">
        <v>2867</v>
      </c>
      <c r="O68" s="51">
        <v>72009.968642295178</v>
      </c>
      <c r="P68" s="51">
        <v>70446.806830483052</v>
      </c>
      <c r="Q68" s="51">
        <v>70446.806830483052</v>
      </c>
      <c r="R68" s="51">
        <v>83127.232059970003</v>
      </c>
      <c r="S68" s="51" t="s">
        <v>566</v>
      </c>
      <c r="T68" s="52" t="s">
        <v>131</v>
      </c>
      <c r="U68" s="52" t="s">
        <v>139</v>
      </c>
      <c r="V68" s="53">
        <v>42993</v>
      </c>
      <c r="W68" s="53">
        <v>43023</v>
      </c>
      <c r="X68" s="47" t="s">
        <v>2910</v>
      </c>
      <c r="Y68" s="47" t="s">
        <v>2910</v>
      </c>
      <c r="Z68" s="53" t="s">
        <v>2910</v>
      </c>
      <c r="AA68" s="53" t="s">
        <v>2910</v>
      </c>
      <c r="AB68" s="54" t="s">
        <v>5326</v>
      </c>
      <c r="AC68" s="54" t="s">
        <v>567</v>
      </c>
      <c r="AD68" s="47">
        <v>796</v>
      </c>
      <c r="AE68" s="47" t="s">
        <v>555</v>
      </c>
      <c r="AF68" s="47">
        <v>1</v>
      </c>
      <c r="AG68" s="47">
        <v>45</v>
      </c>
      <c r="AH68" s="47" t="s">
        <v>197</v>
      </c>
      <c r="AI68" s="53">
        <v>43043</v>
      </c>
      <c r="AJ68" s="53">
        <v>43043</v>
      </c>
      <c r="AK68" s="53">
        <v>43464</v>
      </c>
      <c r="AL68" s="50" t="s">
        <v>310</v>
      </c>
      <c r="AM68" s="53" t="s">
        <v>2910</v>
      </c>
      <c r="AN68" s="47" t="s">
        <v>2911</v>
      </c>
      <c r="AO68" s="257" t="s">
        <v>3167</v>
      </c>
      <c r="AP68" s="54" t="s">
        <v>3168</v>
      </c>
      <c r="AQ68" s="47" t="s">
        <v>2914</v>
      </c>
      <c r="AR68" s="50">
        <v>2019</v>
      </c>
      <c r="AS68" s="55">
        <v>84111.108000000022</v>
      </c>
      <c r="AT68" s="51">
        <v>8.1999999999999993</v>
      </c>
      <c r="AU68" s="51">
        <v>14.36</v>
      </c>
      <c r="AV68" s="50">
        <v>670</v>
      </c>
      <c r="AW68" s="51" t="s">
        <v>2909</v>
      </c>
    </row>
    <row r="69" spans="1:49" s="56" customFormat="1" ht="114.75">
      <c r="A69" s="47">
        <v>1</v>
      </c>
      <c r="B69" s="47" t="s">
        <v>3169</v>
      </c>
      <c r="C69" s="47" t="s">
        <v>131</v>
      </c>
      <c r="D69" s="47" t="s">
        <v>2731</v>
      </c>
      <c r="E69" s="48" t="s">
        <v>3047</v>
      </c>
      <c r="F69" s="49" t="s">
        <v>5333</v>
      </c>
      <c r="G69" s="48" t="s">
        <v>3170</v>
      </c>
      <c r="H69" s="50" t="s">
        <v>2907</v>
      </c>
      <c r="I69" s="47" t="s">
        <v>2908</v>
      </c>
      <c r="J69" s="47" t="s">
        <v>135</v>
      </c>
      <c r="K69" s="47" t="s">
        <v>136</v>
      </c>
      <c r="L69" s="47" t="s">
        <v>2909</v>
      </c>
      <c r="M69" s="47" t="s">
        <v>2910</v>
      </c>
      <c r="N69" s="47" t="s">
        <v>2867</v>
      </c>
      <c r="O69" s="51">
        <v>65045.329012627815</v>
      </c>
      <c r="P69" s="51">
        <v>65028.282458855087</v>
      </c>
      <c r="Q69" s="51">
        <v>65028.282458855087</v>
      </c>
      <c r="R69" s="51">
        <v>76733.373301448999</v>
      </c>
      <c r="S69" s="51" t="s">
        <v>566</v>
      </c>
      <c r="T69" s="52" t="s">
        <v>131</v>
      </c>
      <c r="U69" s="52" t="s">
        <v>139</v>
      </c>
      <c r="V69" s="53">
        <v>43023</v>
      </c>
      <c r="W69" s="53">
        <v>43053</v>
      </c>
      <c r="X69" s="47" t="s">
        <v>2910</v>
      </c>
      <c r="Y69" s="47" t="s">
        <v>2910</v>
      </c>
      <c r="Z69" s="53" t="s">
        <v>2910</v>
      </c>
      <c r="AA69" s="53" t="s">
        <v>2910</v>
      </c>
      <c r="AB69" s="54" t="s">
        <v>5326</v>
      </c>
      <c r="AC69" s="54" t="s">
        <v>567</v>
      </c>
      <c r="AD69" s="47">
        <v>796</v>
      </c>
      <c r="AE69" s="47" t="s">
        <v>555</v>
      </c>
      <c r="AF69" s="47">
        <v>1</v>
      </c>
      <c r="AG69" s="47">
        <v>45</v>
      </c>
      <c r="AH69" s="47" t="s">
        <v>197</v>
      </c>
      <c r="AI69" s="53">
        <v>43073</v>
      </c>
      <c r="AJ69" s="53">
        <v>43073</v>
      </c>
      <c r="AK69" s="53">
        <v>43464</v>
      </c>
      <c r="AL69" s="50" t="s">
        <v>310</v>
      </c>
      <c r="AM69" s="53" t="s">
        <v>2910</v>
      </c>
      <c r="AN69" s="47" t="s">
        <v>2911</v>
      </c>
      <c r="AO69" s="257" t="s">
        <v>3171</v>
      </c>
      <c r="AP69" s="54" t="s">
        <v>3172</v>
      </c>
      <c r="AQ69" s="47" t="s">
        <v>2914</v>
      </c>
      <c r="AR69" s="50">
        <v>2019</v>
      </c>
      <c r="AS69" s="55">
        <v>77966.848000000013</v>
      </c>
      <c r="AT69" s="51">
        <v>6.4</v>
      </c>
      <c r="AU69" s="51">
        <v>11.2</v>
      </c>
      <c r="AV69" s="50">
        <v>670</v>
      </c>
      <c r="AW69" s="51" t="s">
        <v>2909</v>
      </c>
    </row>
    <row r="70" spans="1:49" s="56" customFormat="1" ht="114.75">
      <c r="A70" s="47">
        <v>1</v>
      </c>
      <c r="B70" s="47" t="s">
        <v>3173</v>
      </c>
      <c r="C70" s="47" t="s">
        <v>131</v>
      </c>
      <c r="D70" s="47" t="s">
        <v>2731</v>
      </c>
      <c r="E70" s="48" t="s">
        <v>3047</v>
      </c>
      <c r="F70" s="49" t="s">
        <v>5334</v>
      </c>
      <c r="G70" s="48" t="s">
        <v>3174</v>
      </c>
      <c r="H70" s="50" t="s">
        <v>2907</v>
      </c>
      <c r="I70" s="47" t="s">
        <v>2908</v>
      </c>
      <c r="J70" s="47" t="s">
        <v>135</v>
      </c>
      <c r="K70" s="47" t="s">
        <v>136</v>
      </c>
      <c r="L70" s="47" t="s">
        <v>2909</v>
      </c>
      <c r="M70" s="47" t="s">
        <v>2910</v>
      </c>
      <c r="N70" s="47" t="s">
        <v>2867</v>
      </c>
      <c r="O70" s="51">
        <v>12009.68199616216</v>
      </c>
      <c r="P70" s="51">
        <v>11937.978839544407</v>
      </c>
      <c r="Q70" s="51">
        <v>11937.978839544407</v>
      </c>
      <c r="R70" s="51">
        <v>14086.815030662399</v>
      </c>
      <c r="S70" s="51" t="s">
        <v>566</v>
      </c>
      <c r="T70" s="52" t="s">
        <v>131</v>
      </c>
      <c r="U70" s="52" t="s">
        <v>139</v>
      </c>
      <c r="V70" s="53">
        <v>42870</v>
      </c>
      <c r="W70" s="53">
        <v>42900</v>
      </c>
      <c r="X70" s="47" t="s">
        <v>2910</v>
      </c>
      <c r="Y70" s="47" t="s">
        <v>2910</v>
      </c>
      <c r="Z70" s="53" t="s">
        <v>2910</v>
      </c>
      <c r="AA70" s="53" t="s">
        <v>2910</v>
      </c>
      <c r="AB70" s="54" t="s">
        <v>5326</v>
      </c>
      <c r="AC70" s="54" t="s">
        <v>567</v>
      </c>
      <c r="AD70" s="47">
        <v>796</v>
      </c>
      <c r="AE70" s="47" t="s">
        <v>555</v>
      </c>
      <c r="AF70" s="47">
        <v>1</v>
      </c>
      <c r="AG70" s="47">
        <v>45</v>
      </c>
      <c r="AH70" s="47" t="s">
        <v>197</v>
      </c>
      <c r="AI70" s="53">
        <v>42920</v>
      </c>
      <c r="AJ70" s="53">
        <v>42920</v>
      </c>
      <c r="AK70" s="53">
        <v>43099</v>
      </c>
      <c r="AL70" s="50">
        <v>2017</v>
      </c>
      <c r="AM70" s="53" t="s">
        <v>2910</v>
      </c>
      <c r="AN70" s="47" t="s">
        <v>2911</v>
      </c>
      <c r="AO70" s="257" t="s">
        <v>3175</v>
      </c>
      <c r="AP70" s="54" t="s">
        <v>3176</v>
      </c>
      <c r="AQ70" s="47" t="s">
        <v>2914</v>
      </c>
      <c r="AR70" s="50">
        <v>2018</v>
      </c>
      <c r="AS70" s="55">
        <v>14725.81</v>
      </c>
      <c r="AT70" s="51">
        <v>2</v>
      </c>
      <c r="AU70" s="51">
        <v>2</v>
      </c>
      <c r="AV70" s="50">
        <v>670</v>
      </c>
      <c r="AW70" s="51" t="s">
        <v>2909</v>
      </c>
    </row>
    <row r="71" spans="1:49" s="56" customFormat="1" ht="114.75">
      <c r="A71" s="47">
        <v>1</v>
      </c>
      <c r="B71" s="47" t="s">
        <v>3177</v>
      </c>
      <c r="C71" s="47" t="s">
        <v>131</v>
      </c>
      <c r="D71" s="47" t="s">
        <v>2731</v>
      </c>
      <c r="E71" s="48" t="s">
        <v>3047</v>
      </c>
      <c r="F71" s="49" t="s">
        <v>5335</v>
      </c>
      <c r="G71" s="48" t="s">
        <v>3178</v>
      </c>
      <c r="H71" s="50" t="s">
        <v>2907</v>
      </c>
      <c r="I71" s="47" t="s">
        <v>2908</v>
      </c>
      <c r="J71" s="47" t="s">
        <v>135</v>
      </c>
      <c r="K71" s="47" t="s">
        <v>136</v>
      </c>
      <c r="L71" s="47" t="s">
        <v>2909</v>
      </c>
      <c r="M71" s="47" t="s">
        <v>2910</v>
      </c>
      <c r="N71" s="47" t="s">
        <v>2867</v>
      </c>
      <c r="O71" s="51">
        <v>82500.36</v>
      </c>
      <c r="P71" s="51">
        <v>82456.271921575972</v>
      </c>
      <c r="Q71" s="51">
        <v>82456.271921575972</v>
      </c>
      <c r="R71" s="51">
        <v>97298.400867459641</v>
      </c>
      <c r="S71" s="51" t="s">
        <v>566</v>
      </c>
      <c r="T71" s="52" t="s">
        <v>131</v>
      </c>
      <c r="U71" s="52" t="s">
        <v>139</v>
      </c>
      <c r="V71" s="53">
        <v>42809</v>
      </c>
      <c r="W71" s="53">
        <v>42839</v>
      </c>
      <c r="X71" s="47" t="s">
        <v>2910</v>
      </c>
      <c r="Y71" s="47" t="s">
        <v>2910</v>
      </c>
      <c r="Z71" s="53" t="s">
        <v>2910</v>
      </c>
      <c r="AA71" s="53" t="s">
        <v>2910</v>
      </c>
      <c r="AB71" s="54" t="s">
        <v>5326</v>
      </c>
      <c r="AC71" s="54" t="s">
        <v>567</v>
      </c>
      <c r="AD71" s="47">
        <v>796</v>
      </c>
      <c r="AE71" s="47" t="s">
        <v>555</v>
      </c>
      <c r="AF71" s="47">
        <v>1</v>
      </c>
      <c r="AG71" s="47">
        <v>45</v>
      </c>
      <c r="AH71" s="47" t="s">
        <v>197</v>
      </c>
      <c r="AI71" s="53">
        <v>42859</v>
      </c>
      <c r="AJ71" s="53">
        <v>42859</v>
      </c>
      <c r="AK71" s="53">
        <v>43099</v>
      </c>
      <c r="AL71" s="50">
        <v>2017</v>
      </c>
      <c r="AM71" s="53" t="s">
        <v>2910</v>
      </c>
      <c r="AN71" s="47" t="s">
        <v>2911</v>
      </c>
      <c r="AO71" s="257" t="s">
        <v>3179</v>
      </c>
      <c r="AP71" s="54" t="s">
        <v>3180</v>
      </c>
      <c r="AQ71" s="47" t="s">
        <v>2914</v>
      </c>
      <c r="AR71" s="50">
        <v>2018</v>
      </c>
      <c r="AS71" s="55">
        <v>106707.7491974</v>
      </c>
      <c r="AT71" s="51">
        <v>9.6999999999999993</v>
      </c>
      <c r="AU71" s="51">
        <v>11.4</v>
      </c>
      <c r="AV71" s="50">
        <v>670</v>
      </c>
      <c r="AW71" s="51" t="s">
        <v>2909</v>
      </c>
    </row>
    <row r="72" spans="1:49" s="56" customFormat="1" ht="114.75">
      <c r="A72" s="47">
        <v>1</v>
      </c>
      <c r="B72" s="47" t="s">
        <v>3181</v>
      </c>
      <c r="C72" s="47" t="s">
        <v>131</v>
      </c>
      <c r="D72" s="47" t="s">
        <v>2731</v>
      </c>
      <c r="E72" s="48" t="s">
        <v>3047</v>
      </c>
      <c r="F72" s="49" t="s">
        <v>5336</v>
      </c>
      <c r="G72" s="48" t="s">
        <v>3182</v>
      </c>
      <c r="H72" s="50" t="s">
        <v>2907</v>
      </c>
      <c r="I72" s="47" t="s">
        <v>2908</v>
      </c>
      <c r="J72" s="47" t="s">
        <v>135</v>
      </c>
      <c r="K72" s="47" t="s">
        <v>136</v>
      </c>
      <c r="L72" s="47" t="s">
        <v>2909</v>
      </c>
      <c r="M72" s="47" t="s">
        <v>2910</v>
      </c>
      <c r="N72" s="47" t="s">
        <v>2867</v>
      </c>
      <c r="O72" s="51">
        <v>352485.51</v>
      </c>
      <c r="P72" s="51">
        <v>309321.59000000003</v>
      </c>
      <c r="Q72" s="51">
        <v>309321.59000000003</v>
      </c>
      <c r="R72" s="51">
        <v>364999.47620000003</v>
      </c>
      <c r="S72" s="51" t="s">
        <v>566</v>
      </c>
      <c r="T72" s="52" t="s">
        <v>131</v>
      </c>
      <c r="U72" s="52" t="s">
        <v>139</v>
      </c>
      <c r="V72" s="53">
        <v>42794</v>
      </c>
      <c r="W72" s="53">
        <v>42824</v>
      </c>
      <c r="X72" s="47" t="s">
        <v>2910</v>
      </c>
      <c r="Y72" s="47" t="s">
        <v>2910</v>
      </c>
      <c r="Z72" s="53" t="s">
        <v>2910</v>
      </c>
      <c r="AA72" s="53" t="s">
        <v>2910</v>
      </c>
      <c r="AB72" s="54" t="s">
        <v>5326</v>
      </c>
      <c r="AC72" s="54" t="s">
        <v>567</v>
      </c>
      <c r="AD72" s="47">
        <v>796</v>
      </c>
      <c r="AE72" s="47" t="s">
        <v>555</v>
      </c>
      <c r="AF72" s="47">
        <v>1</v>
      </c>
      <c r="AG72" s="47">
        <v>45</v>
      </c>
      <c r="AH72" s="47" t="s">
        <v>197</v>
      </c>
      <c r="AI72" s="53">
        <v>42844</v>
      </c>
      <c r="AJ72" s="53">
        <v>42844</v>
      </c>
      <c r="AK72" s="53">
        <v>43465</v>
      </c>
      <c r="AL72" s="50" t="s">
        <v>310</v>
      </c>
      <c r="AM72" s="53" t="s">
        <v>2910</v>
      </c>
      <c r="AN72" s="47" t="s">
        <v>2911</v>
      </c>
      <c r="AO72" s="257" t="s">
        <v>3183</v>
      </c>
      <c r="AP72" s="54" t="s">
        <v>3184</v>
      </c>
      <c r="AQ72" s="47" t="s">
        <v>2914</v>
      </c>
      <c r="AR72" s="53">
        <v>2019</v>
      </c>
      <c r="AS72" s="55">
        <v>392910.57091799995</v>
      </c>
      <c r="AT72" s="51">
        <v>16.8</v>
      </c>
      <c r="AU72" s="51">
        <v>55.999999999999901</v>
      </c>
      <c r="AV72" s="50">
        <v>670</v>
      </c>
      <c r="AW72" s="51" t="s">
        <v>2909</v>
      </c>
    </row>
    <row r="73" spans="1:49" s="56" customFormat="1" ht="114.75">
      <c r="A73" s="47">
        <v>1</v>
      </c>
      <c r="B73" s="47" t="s">
        <v>3185</v>
      </c>
      <c r="C73" s="47" t="s">
        <v>131</v>
      </c>
      <c r="D73" s="47" t="s">
        <v>2731</v>
      </c>
      <c r="E73" s="48" t="s">
        <v>3047</v>
      </c>
      <c r="F73" s="49" t="s">
        <v>5337</v>
      </c>
      <c r="G73" s="48" t="s">
        <v>3186</v>
      </c>
      <c r="H73" s="50" t="s">
        <v>2907</v>
      </c>
      <c r="I73" s="47" t="s">
        <v>2908</v>
      </c>
      <c r="J73" s="47" t="s">
        <v>135</v>
      </c>
      <c r="K73" s="47" t="s">
        <v>136</v>
      </c>
      <c r="L73" s="47" t="s">
        <v>2909</v>
      </c>
      <c r="M73" s="47" t="s">
        <v>2910</v>
      </c>
      <c r="N73" s="47" t="s">
        <v>2867</v>
      </c>
      <c r="O73" s="51">
        <v>9330.2000000000007</v>
      </c>
      <c r="P73" s="51">
        <v>9227.67</v>
      </c>
      <c r="Q73" s="51">
        <v>9227.67</v>
      </c>
      <c r="R73" s="51">
        <v>10888.650599999999</v>
      </c>
      <c r="S73" s="51" t="s">
        <v>566</v>
      </c>
      <c r="T73" s="52" t="s">
        <v>131</v>
      </c>
      <c r="U73" s="52" t="s">
        <v>139</v>
      </c>
      <c r="V73" s="53">
        <v>43038</v>
      </c>
      <c r="W73" s="53">
        <v>43068</v>
      </c>
      <c r="X73" s="47" t="s">
        <v>2910</v>
      </c>
      <c r="Y73" s="47" t="s">
        <v>2910</v>
      </c>
      <c r="Z73" s="53" t="s">
        <v>2910</v>
      </c>
      <c r="AA73" s="53" t="s">
        <v>2910</v>
      </c>
      <c r="AB73" s="54" t="s">
        <v>5326</v>
      </c>
      <c r="AC73" s="54" t="s">
        <v>567</v>
      </c>
      <c r="AD73" s="47">
        <v>796</v>
      </c>
      <c r="AE73" s="47" t="s">
        <v>555</v>
      </c>
      <c r="AF73" s="47">
        <v>1</v>
      </c>
      <c r="AG73" s="47">
        <v>45</v>
      </c>
      <c r="AH73" s="47" t="s">
        <v>197</v>
      </c>
      <c r="AI73" s="53">
        <v>43088</v>
      </c>
      <c r="AJ73" s="53">
        <v>43088</v>
      </c>
      <c r="AK73" s="53">
        <v>43464</v>
      </c>
      <c r="AL73" s="50" t="s">
        <v>310</v>
      </c>
      <c r="AM73" s="53" t="s">
        <v>2910</v>
      </c>
      <c r="AN73" s="47" t="s">
        <v>2911</v>
      </c>
      <c r="AO73" s="257" t="s">
        <v>3187</v>
      </c>
      <c r="AP73" s="54" t="s">
        <v>3188</v>
      </c>
      <c r="AQ73" s="47" t="s">
        <v>2914</v>
      </c>
      <c r="AR73" s="50">
        <v>2019</v>
      </c>
      <c r="AS73" s="55">
        <v>15114.832399999999</v>
      </c>
      <c r="AT73" s="51">
        <v>1.26</v>
      </c>
      <c r="AU73" s="51">
        <v>1</v>
      </c>
      <c r="AV73" s="50" t="s">
        <v>2948</v>
      </c>
      <c r="AW73" s="51" t="s">
        <v>2909</v>
      </c>
    </row>
    <row r="74" spans="1:49" s="56" customFormat="1" ht="114.75">
      <c r="A74" s="47">
        <v>1</v>
      </c>
      <c r="B74" s="47" t="s">
        <v>3189</v>
      </c>
      <c r="C74" s="47" t="s">
        <v>131</v>
      </c>
      <c r="D74" s="47" t="s">
        <v>2731</v>
      </c>
      <c r="E74" s="48" t="s">
        <v>3047</v>
      </c>
      <c r="F74" s="49" t="s">
        <v>5338</v>
      </c>
      <c r="G74" s="48" t="s">
        <v>3190</v>
      </c>
      <c r="H74" s="50" t="s">
        <v>2907</v>
      </c>
      <c r="I74" s="47" t="s">
        <v>2908</v>
      </c>
      <c r="J74" s="47" t="s">
        <v>135</v>
      </c>
      <c r="K74" s="47" t="s">
        <v>136</v>
      </c>
      <c r="L74" s="47" t="s">
        <v>2909</v>
      </c>
      <c r="M74" s="47" t="s">
        <v>2910</v>
      </c>
      <c r="N74" s="47" t="s">
        <v>2867</v>
      </c>
      <c r="O74" s="51">
        <v>9940.68</v>
      </c>
      <c r="P74" s="51">
        <v>9796.2000000000007</v>
      </c>
      <c r="Q74" s="51">
        <v>9796.2000000000007</v>
      </c>
      <c r="R74" s="51">
        <v>11559.516</v>
      </c>
      <c r="S74" s="51" t="s">
        <v>566</v>
      </c>
      <c r="T74" s="52" t="s">
        <v>131</v>
      </c>
      <c r="U74" s="52" t="s">
        <v>139</v>
      </c>
      <c r="V74" s="53">
        <v>43038</v>
      </c>
      <c r="W74" s="53">
        <v>43068</v>
      </c>
      <c r="X74" s="47" t="s">
        <v>2910</v>
      </c>
      <c r="Y74" s="47" t="s">
        <v>2910</v>
      </c>
      <c r="Z74" s="53" t="s">
        <v>2910</v>
      </c>
      <c r="AA74" s="53" t="s">
        <v>2910</v>
      </c>
      <c r="AB74" s="54" t="s">
        <v>5326</v>
      </c>
      <c r="AC74" s="54" t="s">
        <v>567</v>
      </c>
      <c r="AD74" s="47">
        <v>796</v>
      </c>
      <c r="AE74" s="47" t="s">
        <v>555</v>
      </c>
      <c r="AF74" s="47">
        <v>1</v>
      </c>
      <c r="AG74" s="47">
        <v>45</v>
      </c>
      <c r="AH74" s="47" t="s">
        <v>197</v>
      </c>
      <c r="AI74" s="53">
        <v>43088</v>
      </c>
      <c r="AJ74" s="53">
        <v>43088</v>
      </c>
      <c r="AK74" s="53">
        <v>43464</v>
      </c>
      <c r="AL74" s="50" t="s">
        <v>310</v>
      </c>
      <c r="AM74" s="53" t="s">
        <v>2910</v>
      </c>
      <c r="AN74" s="47" t="s">
        <v>2911</v>
      </c>
      <c r="AO74" s="257" t="s">
        <v>3191</v>
      </c>
      <c r="AP74" s="54" t="s">
        <v>3192</v>
      </c>
      <c r="AQ74" s="47" t="s">
        <v>2914</v>
      </c>
      <c r="AR74" s="50">
        <v>2019</v>
      </c>
      <c r="AS74" s="55">
        <v>13233.512674999998</v>
      </c>
      <c r="AT74" s="51">
        <v>1.26</v>
      </c>
      <c r="AU74" s="51">
        <v>1.4</v>
      </c>
      <c r="AV74" s="50" t="s">
        <v>2948</v>
      </c>
      <c r="AW74" s="51" t="s">
        <v>2909</v>
      </c>
    </row>
    <row r="75" spans="1:49" s="56" customFormat="1" ht="114.75">
      <c r="A75" s="47">
        <v>1</v>
      </c>
      <c r="B75" s="47" t="s">
        <v>3193</v>
      </c>
      <c r="C75" s="47" t="s">
        <v>131</v>
      </c>
      <c r="D75" s="47" t="s">
        <v>2731</v>
      </c>
      <c r="E75" s="48" t="s">
        <v>3047</v>
      </c>
      <c r="F75" s="49" t="s">
        <v>5339</v>
      </c>
      <c r="G75" s="48" t="s">
        <v>3194</v>
      </c>
      <c r="H75" s="50" t="s">
        <v>2907</v>
      </c>
      <c r="I75" s="47" t="s">
        <v>2908</v>
      </c>
      <c r="J75" s="47" t="s">
        <v>135</v>
      </c>
      <c r="K75" s="47" t="s">
        <v>136</v>
      </c>
      <c r="L75" s="47" t="s">
        <v>2909</v>
      </c>
      <c r="M75" s="47" t="s">
        <v>2910</v>
      </c>
      <c r="N75" s="47" t="s">
        <v>2867</v>
      </c>
      <c r="O75" s="51">
        <v>2350.1023380500833</v>
      </c>
      <c r="P75" s="51">
        <v>2329.1706779661022</v>
      </c>
      <c r="Q75" s="51">
        <v>2329.1706779661022</v>
      </c>
      <c r="R75" s="51">
        <v>2748.4214000000002</v>
      </c>
      <c r="S75" s="51" t="s">
        <v>566</v>
      </c>
      <c r="T75" s="52" t="s">
        <v>131</v>
      </c>
      <c r="U75" s="52" t="s">
        <v>139</v>
      </c>
      <c r="V75" s="53">
        <v>43038</v>
      </c>
      <c r="W75" s="53">
        <v>43068</v>
      </c>
      <c r="X75" s="47" t="s">
        <v>2910</v>
      </c>
      <c r="Y75" s="47" t="s">
        <v>2910</v>
      </c>
      <c r="Z75" s="53" t="s">
        <v>2910</v>
      </c>
      <c r="AA75" s="53" t="s">
        <v>2910</v>
      </c>
      <c r="AB75" s="54" t="s">
        <v>5326</v>
      </c>
      <c r="AC75" s="54" t="s">
        <v>567</v>
      </c>
      <c r="AD75" s="47">
        <v>796</v>
      </c>
      <c r="AE75" s="47" t="s">
        <v>555</v>
      </c>
      <c r="AF75" s="47">
        <v>1</v>
      </c>
      <c r="AG75" s="47">
        <v>45</v>
      </c>
      <c r="AH75" s="47" t="s">
        <v>197</v>
      </c>
      <c r="AI75" s="53">
        <v>43088</v>
      </c>
      <c r="AJ75" s="53">
        <v>43088</v>
      </c>
      <c r="AK75" s="53">
        <v>43464</v>
      </c>
      <c r="AL75" s="50" t="s">
        <v>310</v>
      </c>
      <c r="AM75" s="53" t="s">
        <v>2910</v>
      </c>
      <c r="AN75" s="47" t="s">
        <v>2911</v>
      </c>
      <c r="AO75" s="257" t="s">
        <v>3195</v>
      </c>
      <c r="AP75" s="54" t="s">
        <v>3196</v>
      </c>
      <c r="AQ75" s="47" t="s">
        <v>2914</v>
      </c>
      <c r="AR75" s="50">
        <v>2019</v>
      </c>
      <c r="AS75" s="55">
        <v>3142.5759999999996</v>
      </c>
      <c r="AT75" s="51">
        <v>0.8</v>
      </c>
      <c r="AU75" s="51">
        <v>1</v>
      </c>
      <c r="AV75" s="50" t="s">
        <v>2948</v>
      </c>
      <c r="AW75" s="51" t="s">
        <v>2909</v>
      </c>
    </row>
    <row r="76" spans="1:49" s="56" customFormat="1" ht="114.75">
      <c r="A76" s="47">
        <v>1</v>
      </c>
      <c r="B76" s="47" t="s">
        <v>3197</v>
      </c>
      <c r="C76" s="47" t="s">
        <v>131</v>
      </c>
      <c r="D76" s="47" t="s">
        <v>2731</v>
      </c>
      <c r="E76" s="48" t="s">
        <v>3047</v>
      </c>
      <c r="F76" s="49" t="s">
        <v>5340</v>
      </c>
      <c r="G76" s="48" t="s">
        <v>3198</v>
      </c>
      <c r="H76" s="50" t="s">
        <v>2907</v>
      </c>
      <c r="I76" s="47" t="s">
        <v>2908</v>
      </c>
      <c r="J76" s="47" t="s">
        <v>135</v>
      </c>
      <c r="K76" s="47" t="s">
        <v>136</v>
      </c>
      <c r="L76" s="47" t="s">
        <v>2909</v>
      </c>
      <c r="M76" s="47" t="s">
        <v>2910</v>
      </c>
      <c r="N76" s="47" t="s">
        <v>2867</v>
      </c>
      <c r="O76" s="51">
        <v>12841.6</v>
      </c>
      <c r="P76" s="51">
        <v>12753.38</v>
      </c>
      <c r="Q76" s="51">
        <v>12753.38</v>
      </c>
      <c r="R76" s="51">
        <v>15048.988399999998</v>
      </c>
      <c r="S76" s="51" t="s">
        <v>566</v>
      </c>
      <c r="T76" s="52" t="s">
        <v>131</v>
      </c>
      <c r="U76" s="52" t="s">
        <v>139</v>
      </c>
      <c r="V76" s="53">
        <v>43038</v>
      </c>
      <c r="W76" s="53">
        <v>43068</v>
      </c>
      <c r="X76" s="47" t="s">
        <v>2910</v>
      </c>
      <c r="Y76" s="47" t="s">
        <v>2910</v>
      </c>
      <c r="Z76" s="53" t="s">
        <v>2910</v>
      </c>
      <c r="AA76" s="53" t="s">
        <v>2910</v>
      </c>
      <c r="AB76" s="54" t="s">
        <v>5326</v>
      </c>
      <c r="AC76" s="54" t="s">
        <v>567</v>
      </c>
      <c r="AD76" s="47">
        <v>796</v>
      </c>
      <c r="AE76" s="47" t="s">
        <v>555</v>
      </c>
      <c r="AF76" s="47">
        <v>1</v>
      </c>
      <c r="AG76" s="47">
        <v>45</v>
      </c>
      <c r="AH76" s="47" t="s">
        <v>197</v>
      </c>
      <c r="AI76" s="53">
        <v>43088</v>
      </c>
      <c r="AJ76" s="53">
        <v>43088</v>
      </c>
      <c r="AK76" s="53">
        <v>43464</v>
      </c>
      <c r="AL76" s="50" t="s">
        <v>310</v>
      </c>
      <c r="AM76" s="53" t="s">
        <v>2910</v>
      </c>
      <c r="AN76" s="47" t="s">
        <v>2911</v>
      </c>
      <c r="AO76" s="257" t="s">
        <v>3199</v>
      </c>
      <c r="AP76" s="54" t="s">
        <v>3200</v>
      </c>
      <c r="AQ76" s="47" t="s">
        <v>2914</v>
      </c>
      <c r="AR76" s="50">
        <v>2019</v>
      </c>
      <c r="AS76" s="55">
        <v>17066.3310556</v>
      </c>
      <c r="AT76" s="51">
        <v>1.26</v>
      </c>
      <c r="AU76" s="51">
        <v>2.6</v>
      </c>
      <c r="AV76" s="50" t="s">
        <v>2948</v>
      </c>
      <c r="AW76" s="51" t="s">
        <v>2909</v>
      </c>
    </row>
    <row r="77" spans="1:49" s="56" customFormat="1" ht="114.75">
      <c r="A77" s="47">
        <v>1</v>
      </c>
      <c r="B77" s="47" t="s">
        <v>3201</v>
      </c>
      <c r="C77" s="47" t="s">
        <v>131</v>
      </c>
      <c r="D77" s="47" t="s">
        <v>2731</v>
      </c>
      <c r="E77" s="48" t="s">
        <v>3047</v>
      </c>
      <c r="F77" s="49" t="s">
        <v>5341</v>
      </c>
      <c r="G77" s="48" t="s">
        <v>3202</v>
      </c>
      <c r="H77" s="50" t="s">
        <v>2907</v>
      </c>
      <c r="I77" s="47" t="s">
        <v>2908</v>
      </c>
      <c r="J77" s="47" t="s">
        <v>135</v>
      </c>
      <c r="K77" s="47" t="s">
        <v>136</v>
      </c>
      <c r="L77" s="47" t="s">
        <v>2909</v>
      </c>
      <c r="M77" s="47" t="s">
        <v>2910</v>
      </c>
      <c r="N77" s="47" t="s">
        <v>2867</v>
      </c>
      <c r="O77" s="51">
        <v>11750.12</v>
      </c>
      <c r="P77" s="51">
        <v>11685.51</v>
      </c>
      <c r="Q77" s="51">
        <v>11685.51</v>
      </c>
      <c r="R77" s="51">
        <v>13788.9018</v>
      </c>
      <c r="S77" s="51" t="s">
        <v>566</v>
      </c>
      <c r="T77" s="52" t="s">
        <v>131</v>
      </c>
      <c r="U77" s="52" t="s">
        <v>139</v>
      </c>
      <c r="V77" s="53">
        <v>43038</v>
      </c>
      <c r="W77" s="53">
        <v>43068</v>
      </c>
      <c r="X77" s="47" t="s">
        <v>2910</v>
      </c>
      <c r="Y77" s="47" t="s">
        <v>2910</v>
      </c>
      <c r="Z77" s="53" t="s">
        <v>2910</v>
      </c>
      <c r="AA77" s="53" t="s">
        <v>2910</v>
      </c>
      <c r="AB77" s="54" t="s">
        <v>5326</v>
      </c>
      <c r="AC77" s="54" t="s">
        <v>567</v>
      </c>
      <c r="AD77" s="47">
        <v>796</v>
      </c>
      <c r="AE77" s="47" t="s">
        <v>555</v>
      </c>
      <c r="AF77" s="47">
        <v>1</v>
      </c>
      <c r="AG77" s="47">
        <v>45</v>
      </c>
      <c r="AH77" s="47" t="s">
        <v>197</v>
      </c>
      <c r="AI77" s="53">
        <v>43088</v>
      </c>
      <c r="AJ77" s="53">
        <v>43088</v>
      </c>
      <c r="AK77" s="53">
        <v>43464</v>
      </c>
      <c r="AL77" s="50" t="s">
        <v>310</v>
      </c>
      <c r="AM77" s="53" t="s">
        <v>2910</v>
      </c>
      <c r="AN77" s="47" t="s">
        <v>2911</v>
      </c>
      <c r="AO77" s="257" t="s">
        <v>3203</v>
      </c>
      <c r="AP77" s="54" t="s">
        <v>3204</v>
      </c>
      <c r="AQ77" s="47" t="s">
        <v>2914</v>
      </c>
      <c r="AR77" s="50">
        <v>2019</v>
      </c>
      <c r="AS77" s="55">
        <v>15578.960832399998</v>
      </c>
      <c r="AT77" s="51">
        <v>1.26</v>
      </c>
      <c r="AU77" s="51">
        <v>1.44</v>
      </c>
      <c r="AV77" s="50" t="s">
        <v>2948</v>
      </c>
      <c r="AW77" s="51" t="s">
        <v>2909</v>
      </c>
    </row>
    <row r="78" spans="1:49" s="56" customFormat="1" ht="114.75">
      <c r="A78" s="47">
        <v>1</v>
      </c>
      <c r="B78" s="47" t="s">
        <v>3205</v>
      </c>
      <c r="C78" s="47" t="s">
        <v>131</v>
      </c>
      <c r="D78" s="47" t="s">
        <v>2731</v>
      </c>
      <c r="E78" s="48" t="s">
        <v>3047</v>
      </c>
      <c r="F78" s="49" t="s">
        <v>5342</v>
      </c>
      <c r="G78" s="48" t="s">
        <v>3206</v>
      </c>
      <c r="H78" s="50" t="s">
        <v>2907</v>
      </c>
      <c r="I78" s="47" t="s">
        <v>2908</v>
      </c>
      <c r="J78" s="47" t="s">
        <v>135</v>
      </c>
      <c r="K78" s="47" t="s">
        <v>136</v>
      </c>
      <c r="L78" s="47" t="s">
        <v>2909</v>
      </c>
      <c r="M78" s="47" t="s">
        <v>2910</v>
      </c>
      <c r="N78" s="47" t="s">
        <v>2867</v>
      </c>
      <c r="O78" s="51">
        <v>10630.3</v>
      </c>
      <c r="P78" s="51">
        <v>10592.06</v>
      </c>
      <c r="Q78" s="51">
        <v>10592.06</v>
      </c>
      <c r="R78" s="51">
        <v>12498.630799999999</v>
      </c>
      <c r="S78" s="51" t="s">
        <v>566</v>
      </c>
      <c r="T78" s="52" t="s">
        <v>131</v>
      </c>
      <c r="U78" s="52" t="s">
        <v>139</v>
      </c>
      <c r="V78" s="53">
        <v>43038</v>
      </c>
      <c r="W78" s="53">
        <v>43068</v>
      </c>
      <c r="X78" s="47" t="s">
        <v>2910</v>
      </c>
      <c r="Y78" s="47" t="s">
        <v>2910</v>
      </c>
      <c r="Z78" s="53" t="s">
        <v>2910</v>
      </c>
      <c r="AA78" s="53" t="s">
        <v>2910</v>
      </c>
      <c r="AB78" s="54" t="s">
        <v>5326</v>
      </c>
      <c r="AC78" s="54" t="s">
        <v>567</v>
      </c>
      <c r="AD78" s="47">
        <v>796</v>
      </c>
      <c r="AE78" s="47" t="s">
        <v>555</v>
      </c>
      <c r="AF78" s="47">
        <v>1</v>
      </c>
      <c r="AG78" s="47">
        <v>45</v>
      </c>
      <c r="AH78" s="47" t="s">
        <v>197</v>
      </c>
      <c r="AI78" s="53">
        <v>43088</v>
      </c>
      <c r="AJ78" s="53">
        <v>43088</v>
      </c>
      <c r="AK78" s="53">
        <v>43464</v>
      </c>
      <c r="AL78" s="50" t="s">
        <v>310</v>
      </c>
      <c r="AM78" s="53" t="s">
        <v>2910</v>
      </c>
      <c r="AN78" s="47" t="s">
        <v>2911</v>
      </c>
      <c r="AO78" s="257" t="s">
        <v>3207</v>
      </c>
      <c r="AP78" s="54" t="s">
        <v>3208</v>
      </c>
      <c r="AQ78" s="47" t="s">
        <v>2914</v>
      </c>
      <c r="AR78" s="50">
        <v>2019</v>
      </c>
      <c r="AS78" s="55">
        <v>14054.232670599999</v>
      </c>
      <c r="AT78" s="51">
        <v>1.26</v>
      </c>
      <c r="AU78" s="51">
        <v>2</v>
      </c>
      <c r="AV78" s="50" t="s">
        <v>2948</v>
      </c>
      <c r="AW78" s="51" t="s">
        <v>2909</v>
      </c>
    </row>
    <row r="79" spans="1:49" s="56" customFormat="1" ht="114.75">
      <c r="A79" s="47">
        <v>1</v>
      </c>
      <c r="B79" s="47" t="s">
        <v>3209</v>
      </c>
      <c r="C79" s="47" t="s">
        <v>131</v>
      </c>
      <c r="D79" s="47" t="s">
        <v>2731</v>
      </c>
      <c r="E79" s="48" t="s">
        <v>3047</v>
      </c>
      <c r="F79" s="49" t="s">
        <v>5343</v>
      </c>
      <c r="G79" s="48" t="s">
        <v>3210</v>
      </c>
      <c r="H79" s="50" t="s">
        <v>2907</v>
      </c>
      <c r="I79" s="47" t="s">
        <v>2908</v>
      </c>
      <c r="J79" s="47" t="s">
        <v>135</v>
      </c>
      <c r="K79" s="47" t="s">
        <v>136</v>
      </c>
      <c r="L79" s="47" t="s">
        <v>2909</v>
      </c>
      <c r="M79" s="47" t="s">
        <v>2910</v>
      </c>
      <c r="N79" s="47" t="s">
        <v>2867</v>
      </c>
      <c r="O79" s="51">
        <v>6567.9743102106277</v>
      </c>
      <c r="P79" s="51">
        <v>6538.7457627118638</v>
      </c>
      <c r="Q79" s="51">
        <v>6538.7457627118638</v>
      </c>
      <c r="R79" s="51">
        <v>7715.7199999999993</v>
      </c>
      <c r="S79" s="51" t="s">
        <v>566</v>
      </c>
      <c r="T79" s="52" t="s">
        <v>131</v>
      </c>
      <c r="U79" s="52" t="s">
        <v>139</v>
      </c>
      <c r="V79" s="53">
        <v>43038</v>
      </c>
      <c r="W79" s="53">
        <v>43068</v>
      </c>
      <c r="X79" s="47" t="s">
        <v>2910</v>
      </c>
      <c r="Y79" s="47" t="s">
        <v>2910</v>
      </c>
      <c r="Z79" s="53" t="s">
        <v>2910</v>
      </c>
      <c r="AA79" s="53" t="s">
        <v>2910</v>
      </c>
      <c r="AB79" s="54" t="s">
        <v>5326</v>
      </c>
      <c r="AC79" s="54" t="s">
        <v>567</v>
      </c>
      <c r="AD79" s="47">
        <v>796</v>
      </c>
      <c r="AE79" s="47" t="s">
        <v>555</v>
      </c>
      <c r="AF79" s="47">
        <v>1</v>
      </c>
      <c r="AG79" s="47">
        <v>45</v>
      </c>
      <c r="AH79" s="47" t="s">
        <v>197</v>
      </c>
      <c r="AI79" s="53">
        <v>43088</v>
      </c>
      <c r="AJ79" s="53">
        <v>43088</v>
      </c>
      <c r="AK79" s="53">
        <v>43464</v>
      </c>
      <c r="AL79" s="50" t="s">
        <v>310</v>
      </c>
      <c r="AM79" s="53" t="s">
        <v>2910</v>
      </c>
      <c r="AN79" s="47" t="s">
        <v>2911</v>
      </c>
      <c r="AO79" s="257" t="s">
        <v>3211</v>
      </c>
      <c r="AP79" s="54" t="s">
        <v>3212</v>
      </c>
      <c r="AQ79" s="47" t="s">
        <v>2914</v>
      </c>
      <c r="AR79" s="50">
        <v>2019</v>
      </c>
      <c r="AS79" s="55">
        <v>7766.0755999999992</v>
      </c>
      <c r="AT79" s="51">
        <v>0.8</v>
      </c>
      <c r="AU79" s="51">
        <v>1.4</v>
      </c>
      <c r="AV79" s="50" t="s">
        <v>2948</v>
      </c>
      <c r="AW79" s="51" t="s">
        <v>2909</v>
      </c>
    </row>
    <row r="80" spans="1:49" s="56" customFormat="1" ht="114.75">
      <c r="A80" s="47">
        <v>1</v>
      </c>
      <c r="B80" s="47" t="s">
        <v>3213</v>
      </c>
      <c r="C80" s="47" t="s">
        <v>131</v>
      </c>
      <c r="D80" s="47" t="s">
        <v>2731</v>
      </c>
      <c r="E80" s="48" t="s">
        <v>3047</v>
      </c>
      <c r="F80" s="49" t="s">
        <v>5344</v>
      </c>
      <c r="G80" s="48" t="s">
        <v>3214</v>
      </c>
      <c r="H80" s="50" t="s">
        <v>2907</v>
      </c>
      <c r="I80" s="47" t="s">
        <v>2908</v>
      </c>
      <c r="J80" s="47" t="s">
        <v>135</v>
      </c>
      <c r="K80" s="47" t="s">
        <v>136</v>
      </c>
      <c r="L80" s="47" t="s">
        <v>2909</v>
      </c>
      <c r="M80" s="47" t="s">
        <v>2910</v>
      </c>
      <c r="N80" s="47" t="s">
        <v>2867</v>
      </c>
      <c r="O80" s="51">
        <v>2744.321916758382</v>
      </c>
      <c r="P80" s="51">
        <v>2698.9235593220351</v>
      </c>
      <c r="Q80" s="51">
        <v>2698.9235593220351</v>
      </c>
      <c r="R80" s="51">
        <v>3184.729800000001</v>
      </c>
      <c r="S80" s="51" t="s">
        <v>566</v>
      </c>
      <c r="T80" s="52" t="s">
        <v>131</v>
      </c>
      <c r="U80" s="52" t="s">
        <v>139</v>
      </c>
      <c r="V80" s="53">
        <v>42946</v>
      </c>
      <c r="W80" s="53">
        <v>42976</v>
      </c>
      <c r="X80" s="47" t="s">
        <v>2910</v>
      </c>
      <c r="Y80" s="47" t="s">
        <v>2910</v>
      </c>
      <c r="Z80" s="53" t="s">
        <v>2910</v>
      </c>
      <c r="AA80" s="53" t="s">
        <v>2910</v>
      </c>
      <c r="AB80" s="54" t="s">
        <v>5326</v>
      </c>
      <c r="AC80" s="54" t="s">
        <v>567</v>
      </c>
      <c r="AD80" s="47">
        <v>796</v>
      </c>
      <c r="AE80" s="47" t="s">
        <v>555</v>
      </c>
      <c r="AF80" s="47">
        <v>1</v>
      </c>
      <c r="AG80" s="47">
        <v>45</v>
      </c>
      <c r="AH80" s="47" t="s">
        <v>197</v>
      </c>
      <c r="AI80" s="53">
        <v>42996</v>
      </c>
      <c r="AJ80" s="53">
        <v>42996</v>
      </c>
      <c r="AK80" s="53">
        <v>43099</v>
      </c>
      <c r="AL80" s="50">
        <v>2017</v>
      </c>
      <c r="AM80" s="53" t="s">
        <v>2910</v>
      </c>
      <c r="AN80" s="47" t="s">
        <v>2911</v>
      </c>
      <c r="AO80" s="257" t="s">
        <v>3215</v>
      </c>
      <c r="AP80" s="54" t="s">
        <v>3216</v>
      </c>
      <c r="AQ80" s="47" t="s">
        <v>2914</v>
      </c>
      <c r="AR80" s="50">
        <v>2017</v>
      </c>
      <c r="AS80" s="55">
        <v>3472.5039999999999</v>
      </c>
      <c r="AT80" s="51">
        <v>0.8</v>
      </c>
      <c r="AU80" s="51">
        <v>0.96</v>
      </c>
      <c r="AV80" s="50" t="s">
        <v>2948</v>
      </c>
      <c r="AW80" s="51" t="s">
        <v>2909</v>
      </c>
    </row>
    <row r="81" spans="1:49" s="56" customFormat="1" ht="114.75">
      <c r="A81" s="47">
        <v>1</v>
      </c>
      <c r="B81" s="47" t="s">
        <v>3217</v>
      </c>
      <c r="C81" s="47" t="s">
        <v>131</v>
      </c>
      <c r="D81" s="47" t="s">
        <v>2731</v>
      </c>
      <c r="E81" s="48" t="s">
        <v>3047</v>
      </c>
      <c r="F81" s="49" t="s">
        <v>5345</v>
      </c>
      <c r="G81" s="48" t="s">
        <v>3218</v>
      </c>
      <c r="H81" s="50" t="s">
        <v>2907</v>
      </c>
      <c r="I81" s="47" t="s">
        <v>2908</v>
      </c>
      <c r="J81" s="47" t="s">
        <v>135</v>
      </c>
      <c r="K81" s="47" t="s">
        <v>136</v>
      </c>
      <c r="L81" s="47" t="s">
        <v>2909</v>
      </c>
      <c r="M81" s="47" t="s">
        <v>2910</v>
      </c>
      <c r="N81" s="47" t="s">
        <v>2867</v>
      </c>
      <c r="O81" s="51">
        <v>16796.825878004256</v>
      </c>
      <c r="P81" s="51">
        <v>16610.085423728815</v>
      </c>
      <c r="Q81" s="51">
        <v>16610.085423728815</v>
      </c>
      <c r="R81" s="51">
        <v>19599.900799999999</v>
      </c>
      <c r="S81" s="51" t="s">
        <v>566</v>
      </c>
      <c r="T81" s="52" t="s">
        <v>131</v>
      </c>
      <c r="U81" s="52" t="s">
        <v>139</v>
      </c>
      <c r="V81" s="53">
        <v>42916</v>
      </c>
      <c r="W81" s="53">
        <v>42946</v>
      </c>
      <c r="X81" s="47" t="s">
        <v>2910</v>
      </c>
      <c r="Y81" s="47" t="s">
        <v>2910</v>
      </c>
      <c r="Z81" s="53" t="s">
        <v>2910</v>
      </c>
      <c r="AA81" s="53" t="s">
        <v>2910</v>
      </c>
      <c r="AB81" s="54" t="s">
        <v>5326</v>
      </c>
      <c r="AC81" s="54" t="s">
        <v>567</v>
      </c>
      <c r="AD81" s="47">
        <v>796</v>
      </c>
      <c r="AE81" s="47" t="s">
        <v>555</v>
      </c>
      <c r="AF81" s="47">
        <v>1</v>
      </c>
      <c r="AG81" s="47">
        <v>45</v>
      </c>
      <c r="AH81" s="47" t="s">
        <v>197</v>
      </c>
      <c r="AI81" s="53">
        <v>42966</v>
      </c>
      <c r="AJ81" s="53">
        <v>42966</v>
      </c>
      <c r="AK81" s="53">
        <v>43099</v>
      </c>
      <c r="AL81" s="50">
        <v>2017</v>
      </c>
      <c r="AM81" s="53" t="s">
        <v>2910</v>
      </c>
      <c r="AN81" s="47" t="s">
        <v>2911</v>
      </c>
      <c r="AO81" s="257" t="s">
        <v>3219</v>
      </c>
      <c r="AP81" s="54" t="s">
        <v>3220</v>
      </c>
      <c r="AQ81" s="47" t="s">
        <v>2914</v>
      </c>
      <c r="AR81" s="50">
        <v>2018</v>
      </c>
      <c r="AS81" s="55">
        <v>19890.771479999996</v>
      </c>
      <c r="AT81" s="51">
        <v>0.8</v>
      </c>
      <c r="AU81" s="51">
        <v>1.44</v>
      </c>
      <c r="AV81" s="50" t="s">
        <v>2948</v>
      </c>
      <c r="AW81" s="51" t="s">
        <v>2909</v>
      </c>
    </row>
    <row r="82" spans="1:49" s="56" customFormat="1" ht="114.75">
      <c r="A82" s="47">
        <v>2</v>
      </c>
      <c r="B82" s="47" t="s">
        <v>3221</v>
      </c>
      <c r="C82" s="47" t="s">
        <v>131</v>
      </c>
      <c r="D82" s="47" t="s">
        <v>2731</v>
      </c>
      <c r="E82" s="48" t="s">
        <v>3047</v>
      </c>
      <c r="F82" s="49" t="s">
        <v>5346</v>
      </c>
      <c r="G82" s="48" t="s">
        <v>3222</v>
      </c>
      <c r="H82" s="50" t="s">
        <v>2907</v>
      </c>
      <c r="I82" s="47" t="s">
        <v>2908</v>
      </c>
      <c r="J82" s="47" t="s">
        <v>135</v>
      </c>
      <c r="K82" s="47" t="s">
        <v>136</v>
      </c>
      <c r="L82" s="47" t="s">
        <v>2917</v>
      </c>
      <c r="M82" s="47" t="s">
        <v>2910</v>
      </c>
      <c r="N82" s="47" t="s">
        <v>2867</v>
      </c>
      <c r="O82" s="51">
        <v>7285.23</v>
      </c>
      <c r="P82" s="51">
        <v>5397.41</v>
      </c>
      <c r="Q82" s="51">
        <v>5397.41</v>
      </c>
      <c r="R82" s="51">
        <v>6368.9437999999991</v>
      </c>
      <c r="S82" s="51" t="s">
        <v>566</v>
      </c>
      <c r="T82" s="52" t="s">
        <v>131</v>
      </c>
      <c r="U82" s="52" t="s">
        <v>139</v>
      </c>
      <c r="V82" s="53">
        <v>42977</v>
      </c>
      <c r="W82" s="53">
        <v>43007</v>
      </c>
      <c r="X82" s="47" t="s">
        <v>2910</v>
      </c>
      <c r="Y82" s="47" t="s">
        <v>2910</v>
      </c>
      <c r="Z82" s="53" t="s">
        <v>2910</v>
      </c>
      <c r="AA82" s="53" t="s">
        <v>2910</v>
      </c>
      <c r="AB82" s="54" t="s">
        <v>5326</v>
      </c>
      <c r="AC82" s="54" t="s">
        <v>567</v>
      </c>
      <c r="AD82" s="47">
        <v>796</v>
      </c>
      <c r="AE82" s="47" t="s">
        <v>555</v>
      </c>
      <c r="AF82" s="47">
        <v>1</v>
      </c>
      <c r="AG82" s="47">
        <v>45</v>
      </c>
      <c r="AH82" s="47" t="s">
        <v>197</v>
      </c>
      <c r="AI82" s="53">
        <v>43027</v>
      </c>
      <c r="AJ82" s="53">
        <v>43027</v>
      </c>
      <c r="AK82" s="53">
        <v>43099</v>
      </c>
      <c r="AL82" s="50">
        <v>2017</v>
      </c>
      <c r="AM82" s="53" t="s">
        <v>2910</v>
      </c>
      <c r="AN82" s="47" t="s">
        <v>2911</v>
      </c>
      <c r="AO82" s="257" t="s">
        <v>3223</v>
      </c>
      <c r="AP82" s="54" t="s">
        <v>3224</v>
      </c>
      <c r="AQ82" s="47" t="s">
        <v>2914</v>
      </c>
      <c r="AR82" s="50">
        <v>2018</v>
      </c>
      <c r="AS82" s="55">
        <v>12973.521080199998</v>
      </c>
      <c r="AT82" s="51">
        <v>2.5</v>
      </c>
      <c r="AU82" s="51">
        <v>0</v>
      </c>
      <c r="AV82" s="50" t="s">
        <v>2948</v>
      </c>
      <c r="AW82" s="51" t="s">
        <v>2909</v>
      </c>
    </row>
    <row r="83" spans="1:49" s="56" customFormat="1" ht="114.75">
      <c r="A83" s="47">
        <v>1</v>
      </c>
      <c r="B83" s="47" t="s">
        <v>3225</v>
      </c>
      <c r="C83" s="47" t="s">
        <v>131</v>
      </c>
      <c r="D83" s="47" t="s">
        <v>2731</v>
      </c>
      <c r="E83" s="48" t="s">
        <v>3047</v>
      </c>
      <c r="F83" s="49" t="s">
        <v>5347</v>
      </c>
      <c r="G83" s="48" t="s">
        <v>3226</v>
      </c>
      <c r="H83" s="50" t="s">
        <v>2907</v>
      </c>
      <c r="I83" s="47" t="s">
        <v>2908</v>
      </c>
      <c r="J83" s="47" t="s">
        <v>135</v>
      </c>
      <c r="K83" s="47" t="s">
        <v>136</v>
      </c>
      <c r="L83" s="47" t="s">
        <v>2909</v>
      </c>
      <c r="M83" s="47" t="s">
        <v>2910</v>
      </c>
      <c r="N83" s="47" t="s">
        <v>2867</v>
      </c>
      <c r="O83" s="51">
        <v>10263.870135537645</v>
      </c>
      <c r="P83" s="51">
        <v>10149.731525423729</v>
      </c>
      <c r="Q83" s="51">
        <v>10149.731525423729</v>
      </c>
      <c r="R83" s="51">
        <v>11976.683199999999</v>
      </c>
      <c r="S83" s="51" t="s">
        <v>566</v>
      </c>
      <c r="T83" s="52" t="s">
        <v>131</v>
      </c>
      <c r="U83" s="52" t="s">
        <v>139</v>
      </c>
      <c r="V83" s="53">
        <v>42977</v>
      </c>
      <c r="W83" s="53">
        <v>43007</v>
      </c>
      <c r="X83" s="47" t="s">
        <v>2910</v>
      </c>
      <c r="Y83" s="47" t="s">
        <v>2910</v>
      </c>
      <c r="Z83" s="53" t="s">
        <v>2910</v>
      </c>
      <c r="AA83" s="53" t="s">
        <v>2910</v>
      </c>
      <c r="AB83" s="54" t="s">
        <v>5326</v>
      </c>
      <c r="AC83" s="54" t="s">
        <v>567</v>
      </c>
      <c r="AD83" s="47">
        <v>796</v>
      </c>
      <c r="AE83" s="47" t="s">
        <v>555</v>
      </c>
      <c r="AF83" s="47">
        <v>1</v>
      </c>
      <c r="AG83" s="47">
        <v>45</v>
      </c>
      <c r="AH83" s="47" t="s">
        <v>197</v>
      </c>
      <c r="AI83" s="53">
        <v>43027</v>
      </c>
      <c r="AJ83" s="53">
        <v>43027</v>
      </c>
      <c r="AK83" s="53">
        <v>43099</v>
      </c>
      <c r="AL83" s="50">
        <v>2017</v>
      </c>
      <c r="AM83" s="53" t="s">
        <v>2910</v>
      </c>
      <c r="AN83" s="47" t="s">
        <v>2911</v>
      </c>
      <c r="AO83" s="257" t="s">
        <v>3227</v>
      </c>
      <c r="AP83" s="54" t="s">
        <v>3228</v>
      </c>
      <c r="AQ83" s="47" t="s">
        <v>2914</v>
      </c>
      <c r="AR83" s="50">
        <v>2017</v>
      </c>
      <c r="AS83" s="55">
        <v>12378.435999999998</v>
      </c>
      <c r="AT83" s="51">
        <v>1.26</v>
      </c>
      <c r="AU83" s="51">
        <v>1.4</v>
      </c>
      <c r="AV83" s="50" t="s">
        <v>2948</v>
      </c>
      <c r="AW83" s="51" t="s">
        <v>2909</v>
      </c>
    </row>
    <row r="84" spans="1:49" s="56" customFormat="1" ht="114.75">
      <c r="A84" s="47">
        <v>1</v>
      </c>
      <c r="B84" s="47" t="s">
        <v>3229</v>
      </c>
      <c r="C84" s="47" t="s">
        <v>131</v>
      </c>
      <c r="D84" s="47" t="s">
        <v>2731</v>
      </c>
      <c r="E84" s="48" t="s">
        <v>3047</v>
      </c>
      <c r="F84" s="49" t="s">
        <v>5348</v>
      </c>
      <c r="G84" s="48" t="s">
        <v>3230</v>
      </c>
      <c r="H84" s="50" t="s">
        <v>2907</v>
      </c>
      <c r="I84" s="47" t="s">
        <v>2908</v>
      </c>
      <c r="J84" s="47" t="s">
        <v>135</v>
      </c>
      <c r="K84" s="47" t="s">
        <v>136</v>
      </c>
      <c r="L84" s="47" t="s">
        <v>2909</v>
      </c>
      <c r="M84" s="47" t="s">
        <v>2910</v>
      </c>
      <c r="N84" s="47" t="s">
        <v>2867</v>
      </c>
      <c r="O84" s="51">
        <v>9975.11</v>
      </c>
      <c r="P84" s="51">
        <v>9826.2000000000007</v>
      </c>
      <c r="Q84" s="51">
        <v>9826.2000000000007</v>
      </c>
      <c r="R84" s="51">
        <v>11594.916000000001</v>
      </c>
      <c r="S84" s="51" t="s">
        <v>566</v>
      </c>
      <c r="T84" s="52" t="s">
        <v>131</v>
      </c>
      <c r="U84" s="52" t="s">
        <v>139</v>
      </c>
      <c r="V84" s="53">
        <v>42977</v>
      </c>
      <c r="W84" s="53">
        <v>43007</v>
      </c>
      <c r="X84" s="47" t="s">
        <v>2910</v>
      </c>
      <c r="Y84" s="47" t="s">
        <v>2910</v>
      </c>
      <c r="Z84" s="53" t="s">
        <v>2910</v>
      </c>
      <c r="AA84" s="53" t="s">
        <v>2910</v>
      </c>
      <c r="AB84" s="54" t="s">
        <v>5326</v>
      </c>
      <c r="AC84" s="54" t="s">
        <v>567</v>
      </c>
      <c r="AD84" s="47">
        <v>796</v>
      </c>
      <c r="AE84" s="47" t="s">
        <v>555</v>
      </c>
      <c r="AF84" s="47">
        <v>1</v>
      </c>
      <c r="AG84" s="47">
        <v>45</v>
      </c>
      <c r="AH84" s="47" t="s">
        <v>197</v>
      </c>
      <c r="AI84" s="53">
        <v>43027</v>
      </c>
      <c r="AJ84" s="53">
        <v>43027</v>
      </c>
      <c r="AK84" s="53">
        <v>43099</v>
      </c>
      <c r="AL84" s="50">
        <v>2017</v>
      </c>
      <c r="AM84" s="53" t="s">
        <v>2910</v>
      </c>
      <c r="AN84" s="47" t="s">
        <v>2911</v>
      </c>
      <c r="AO84" s="257" t="s">
        <v>3231</v>
      </c>
      <c r="AP84" s="54" t="s">
        <v>3232</v>
      </c>
      <c r="AQ84" s="47" t="s">
        <v>2914</v>
      </c>
      <c r="AR84" s="50">
        <v>2018</v>
      </c>
      <c r="AS84" s="55">
        <v>13295.274465</v>
      </c>
      <c r="AT84" s="51">
        <v>1.26</v>
      </c>
      <c r="AU84" s="51">
        <v>1.4</v>
      </c>
      <c r="AV84" s="50" t="s">
        <v>2948</v>
      </c>
      <c r="AW84" s="51" t="s">
        <v>2909</v>
      </c>
    </row>
    <row r="85" spans="1:49" s="56" customFormat="1" ht="114.75">
      <c r="A85" s="47">
        <v>2</v>
      </c>
      <c r="B85" s="47" t="s">
        <v>3233</v>
      </c>
      <c r="C85" s="47" t="s">
        <v>131</v>
      </c>
      <c r="D85" s="47" t="s">
        <v>2731</v>
      </c>
      <c r="E85" s="48" t="s">
        <v>3047</v>
      </c>
      <c r="F85" s="49" t="s">
        <v>5349</v>
      </c>
      <c r="G85" s="48" t="s">
        <v>3234</v>
      </c>
      <c r="H85" s="50" t="s">
        <v>2907</v>
      </c>
      <c r="I85" s="47" t="s">
        <v>2908</v>
      </c>
      <c r="J85" s="47" t="s">
        <v>135</v>
      </c>
      <c r="K85" s="47" t="s">
        <v>136</v>
      </c>
      <c r="L85" s="47" t="s">
        <v>2917</v>
      </c>
      <c r="M85" s="47" t="s">
        <v>2910</v>
      </c>
      <c r="N85" s="47" t="s">
        <v>2867</v>
      </c>
      <c r="O85" s="51">
        <v>10814.082861100373</v>
      </c>
      <c r="P85" s="51">
        <v>10693.814745762713</v>
      </c>
      <c r="Q85" s="51">
        <v>10693.814745762713</v>
      </c>
      <c r="R85" s="51">
        <v>12618.7014</v>
      </c>
      <c r="S85" s="51" t="s">
        <v>566</v>
      </c>
      <c r="T85" s="52" t="s">
        <v>131</v>
      </c>
      <c r="U85" s="52" t="s">
        <v>139</v>
      </c>
      <c r="V85" s="53">
        <v>42856</v>
      </c>
      <c r="W85" s="53">
        <v>42886</v>
      </c>
      <c r="X85" s="47" t="s">
        <v>2910</v>
      </c>
      <c r="Y85" s="47" t="s">
        <v>2910</v>
      </c>
      <c r="Z85" s="53" t="s">
        <v>2910</v>
      </c>
      <c r="AA85" s="53" t="s">
        <v>2910</v>
      </c>
      <c r="AB85" s="54" t="s">
        <v>5326</v>
      </c>
      <c r="AC85" s="54" t="s">
        <v>567</v>
      </c>
      <c r="AD85" s="47">
        <v>796</v>
      </c>
      <c r="AE85" s="47" t="s">
        <v>555</v>
      </c>
      <c r="AF85" s="47">
        <v>1</v>
      </c>
      <c r="AG85" s="47">
        <v>45</v>
      </c>
      <c r="AH85" s="47" t="s">
        <v>197</v>
      </c>
      <c r="AI85" s="53">
        <v>42906</v>
      </c>
      <c r="AJ85" s="53">
        <v>42906</v>
      </c>
      <c r="AK85" s="53">
        <v>43099</v>
      </c>
      <c r="AL85" s="50">
        <v>2017</v>
      </c>
      <c r="AM85" s="53" t="s">
        <v>2910</v>
      </c>
      <c r="AN85" s="47" t="s">
        <v>2911</v>
      </c>
      <c r="AO85" s="257" t="s">
        <v>3235</v>
      </c>
      <c r="AP85" s="54" t="s">
        <v>3236</v>
      </c>
      <c r="AQ85" s="47" t="s">
        <v>2914</v>
      </c>
      <c r="AR85" s="50">
        <v>2018</v>
      </c>
      <c r="AS85" s="55">
        <v>12792.379999999997</v>
      </c>
      <c r="AT85" s="51">
        <v>2</v>
      </c>
      <c r="AU85" s="51">
        <v>0</v>
      </c>
      <c r="AV85" s="50" t="s">
        <v>2948</v>
      </c>
      <c r="AW85" s="51" t="s">
        <v>2909</v>
      </c>
    </row>
    <row r="86" spans="1:49" s="56" customFormat="1" ht="114.75">
      <c r="A86" s="47">
        <v>2</v>
      </c>
      <c r="B86" s="47" t="s">
        <v>3237</v>
      </c>
      <c r="C86" s="47" t="s">
        <v>131</v>
      </c>
      <c r="D86" s="47" t="s">
        <v>2731</v>
      </c>
      <c r="E86" s="48" t="s">
        <v>3047</v>
      </c>
      <c r="F86" s="49" t="s">
        <v>5350</v>
      </c>
      <c r="G86" s="48" t="s">
        <v>3238</v>
      </c>
      <c r="H86" s="50" t="s">
        <v>2907</v>
      </c>
      <c r="I86" s="47" t="s">
        <v>2908</v>
      </c>
      <c r="J86" s="47" t="s">
        <v>135</v>
      </c>
      <c r="K86" s="47" t="s">
        <v>136</v>
      </c>
      <c r="L86" s="47" t="s">
        <v>2917</v>
      </c>
      <c r="M86" s="47" t="s">
        <v>2910</v>
      </c>
      <c r="N86" s="47" t="s">
        <v>2867</v>
      </c>
      <c r="O86" s="51">
        <v>9418.51</v>
      </c>
      <c r="P86" s="51">
        <v>9287.84</v>
      </c>
      <c r="Q86" s="51">
        <v>9287.84</v>
      </c>
      <c r="R86" s="51">
        <v>10959.6512</v>
      </c>
      <c r="S86" s="51" t="s">
        <v>566</v>
      </c>
      <c r="T86" s="52" t="s">
        <v>131</v>
      </c>
      <c r="U86" s="52" t="s">
        <v>139</v>
      </c>
      <c r="V86" s="53">
        <v>43038</v>
      </c>
      <c r="W86" s="53">
        <v>43068</v>
      </c>
      <c r="X86" s="47" t="s">
        <v>2910</v>
      </c>
      <c r="Y86" s="47" t="s">
        <v>2910</v>
      </c>
      <c r="Z86" s="53" t="s">
        <v>2910</v>
      </c>
      <c r="AA86" s="53" t="s">
        <v>2910</v>
      </c>
      <c r="AB86" s="54" t="s">
        <v>5326</v>
      </c>
      <c r="AC86" s="54" t="s">
        <v>567</v>
      </c>
      <c r="AD86" s="47">
        <v>796</v>
      </c>
      <c r="AE86" s="47" t="s">
        <v>555</v>
      </c>
      <c r="AF86" s="47">
        <v>1</v>
      </c>
      <c r="AG86" s="47">
        <v>45</v>
      </c>
      <c r="AH86" s="47" t="s">
        <v>197</v>
      </c>
      <c r="AI86" s="53">
        <v>43088</v>
      </c>
      <c r="AJ86" s="53">
        <v>43088</v>
      </c>
      <c r="AK86" s="53">
        <v>43464</v>
      </c>
      <c r="AL86" s="50" t="s">
        <v>310</v>
      </c>
      <c r="AM86" s="53" t="s">
        <v>2910</v>
      </c>
      <c r="AN86" s="47" t="s">
        <v>2911</v>
      </c>
      <c r="AO86" s="257" t="s">
        <v>3239</v>
      </c>
      <c r="AP86" s="54" t="s">
        <v>3240</v>
      </c>
      <c r="AQ86" s="47" t="s">
        <v>2914</v>
      </c>
      <c r="AR86" s="50">
        <v>2018</v>
      </c>
      <c r="AS86" s="55">
        <v>12450.571087400001</v>
      </c>
      <c r="AT86" s="51">
        <v>2.5</v>
      </c>
      <c r="AU86" s="51">
        <v>0</v>
      </c>
      <c r="AV86" s="50" t="s">
        <v>2948</v>
      </c>
      <c r="AW86" s="51" t="s">
        <v>2909</v>
      </c>
    </row>
    <row r="87" spans="1:49" s="56" customFormat="1" ht="114.75">
      <c r="A87" s="47">
        <v>2</v>
      </c>
      <c r="B87" s="47" t="s">
        <v>3241</v>
      </c>
      <c r="C87" s="47" t="s">
        <v>131</v>
      </c>
      <c r="D87" s="47" t="s">
        <v>2731</v>
      </c>
      <c r="E87" s="48" t="s">
        <v>3047</v>
      </c>
      <c r="F87" s="49" t="s">
        <v>5351</v>
      </c>
      <c r="G87" s="48" t="s">
        <v>3242</v>
      </c>
      <c r="H87" s="50" t="s">
        <v>2907</v>
      </c>
      <c r="I87" s="47" t="s">
        <v>2908</v>
      </c>
      <c r="J87" s="47" t="s">
        <v>135</v>
      </c>
      <c r="K87" s="47" t="s">
        <v>136</v>
      </c>
      <c r="L87" s="47" t="s">
        <v>2917</v>
      </c>
      <c r="M87" s="47" t="s">
        <v>2910</v>
      </c>
      <c r="N87" s="47" t="s">
        <v>2867</v>
      </c>
      <c r="O87" s="51">
        <v>9900.25</v>
      </c>
      <c r="P87" s="51">
        <v>9841.84</v>
      </c>
      <c r="Q87" s="51">
        <v>9841.84</v>
      </c>
      <c r="R87" s="51">
        <v>11613.3712</v>
      </c>
      <c r="S87" s="51" t="s">
        <v>566</v>
      </c>
      <c r="T87" s="52" t="s">
        <v>131</v>
      </c>
      <c r="U87" s="52" t="s">
        <v>139</v>
      </c>
      <c r="V87" s="53">
        <v>43038</v>
      </c>
      <c r="W87" s="53">
        <v>43068</v>
      </c>
      <c r="X87" s="47" t="s">
        <v>2910</v>
      </c>
      <c r="Y87" s="47" t="s">
        <v>2910</v>
      </c>
      <c r="Z87" s="53" t="s">
        <v>2910</v>
      </c>
      <c r="AA87" s="53" t="s">
        <v>2910</v>
      </c>
      <c r="AB87" s="54" t="s">
        <v>5326</v>
      </c>
      <c r="AC87" s="54" t="s">
        <v>567</v>
      </c>
      <c r="AD87" s="47">
        <v>796</v>
      </c>
      <c r="AE87" s="47" t="s">
        <v>555</v>
      </c>
      <c r="AF87" s="47">
        <v>1</v>
      </c>
      <c r="AG87" s="47">
        <v>45</v>
      </c>
      <c r="AH87" s="47" t="s">
        <v>197</v>
      </c>
      <c r="AI87" s="53">
        <v>43088</v>
      </c>
      <c r="AJ87" s="53">
        <v>43088</v>
      </c>
      <c r="AK87" s="53">
        <v>43464</v>
      </c>
      <c r="AL87" s="50" t="s">
        <v>310</v>
      </c>
      <c r="AM87" s="53" t="s">
        <v>2910</v>
      </c>
      <c r="AN87" s="47" t="s">
        <v>2911</v>
      </c>
      <c r="AO87" s="257" t="s">
        <v>3243</v>
      </c>
      <c r="AP87" s="54" t="s">
        <v>3244</v>
      </c>
      <c r="AQ87" s="47" t="s">
        <v>2914</v>
      </c>
      <c r="AR87" s="50">
        <v>2018</v>
      </c>
      <c r="AS87" s="55">
        <v>13624.995563800001</v>
      </c>
      <c r="AT87" s="51">
        <v>2</v>
      </c>
      <c r="AU87" s="51">
        <v>0</v>
      </c>
      <c r="AV87" s="50" t="s">
        <v>2948</v>
      </c>
      <c r="AW87" s="51" t="s">
        <v>2909</v>
      </c>
    </row>
    <row r="88" spans="1:49" s="56" customFormat="1" ht="114.75">
      <c r="A88" s="47">
        <v>1</v>
      </c>
      <c r="B88" s="47" t="s">
        <v>3245</v>
      </c>
      <c r="C88" s="47" t="s">
        <v>131</v>
      </c>
      <c r="D88" s="47" t="s">
        <v>2731</v>
      </c>
      <c r="E88" s="48" t="s">
        <v>3047</v>
      </c>
      <c r="F88" s="49" t="s">
        <v>5352</v>
      </c>
      <c r="G88" s="48" t="s">
        <v>3246</v>
      </c>
      <c r="H88" s="50" t="s">
        <v>2907</v>
      </c>
      <c r="I88" s="47" t="s">
        <v>2908</v>
      </c>
      <c r="J88" s="47" t="s">
        <v>135</v>
      </c>
      <c r="K88" s="47" t="s">
        <v>136</v>
      </c>
      <c r="L88" s="47" t="s">
        <v>2909</v>
      </c>
      <c r="M88" s="47" t="s">
        <v>2910</v>
      </c>
      <c r="N88" s="47" t="s">
        <v>2867</v>
      </c>
      <c r="O88" s="51">
        <v>10254.450000000001</v>
      </c>
      <c r="P88" s="51">
        <v>10133.56</v>
      </c>
      <c r="Q88" s="51">
        <v>10133.56</v>
      </c>
      <c r="R88" s="51">
        <v>11957.600799999998</v>
      </c>
      <c r="S88" s="51" t="s">
        <v>566</v>
      </c>
      <c r="T88" s="52" t="s">
        <v>131</v>
      </c>
      <c r="U88" s="52" t="s">
        <v>139</v>
      </c>
      <c r="V88" s="53">
        <v>43038</v>
      </c>
      <c r="W88" s="53">
        <v>43068</v>
      </c>
      <c r="X88" s="47" t="s">
        <v>2910</v>
      </c>
      <c r="Y88" s="47" t="s">
        <v>2910</v>
      </c>
      <c r="Z88" s="53" t="s">
        <v>2910</v>
      </c>
      <c r="AA88" s="53" t="s">
        <v>2910</v>
      </c>
      <c r="AB88" s="54" t="s">
        <v>5326</v>
      </c>
      <c r="AC88" s="54" t="s">
        <v>567</v>
      </c>
      <c r="AD88" s="47">
        <v>796</v>
      </c>
      <c r="AE88" s="47" t="s">
        <v>555</v>
      </c>
      <c r="AF88" s="47">
        <v>1</v>
      </c>
      <c r="AG88" s="47">
        <v>45</v>
      </c>
      <c r="AH88" s="47" t="s">
        <v>197</v>
      </c>
      <c r="AI88" s="53">
        <v>43088</v>
      </c>
      <c r="AJ88" s="53">
        <v>43088</v>
      </c>
      <c r="AK88" s="53">
        <v>43464</v>
      </c>
      <c r="AL88" s="50" t="s">
        <v>310</v>
      </c>
      <c r="AM88" s="53" t="s">
        <v>2910</v>
      </c>
      <c r="AN88" s="47" t="s">
        <v>2911</v>
      </c>
      <c r="AO88" s="257" t="s">
        <v>3247</v>
      </c>
      <c r="AP88" s="54" t="s">
        <v>3248</v>
      </c>
      <c r="AQ88" s="47" t="s">
        <v>2914</v>
      </c>
      <c r="AR88" s="50">
        <v>2019</v>
      </c>
      <c r="AS88" s="55">
        <v>13129.871800000001</v>
      </c>
      <c r="AT88" s="51">
        <v>1.26</v>
      </c>
      <c r="AU88" s="51">
        <v>1.2</v>
      </c>
      <c r="AV88" s="50" t="s">
        <v>2948</v>
      </c>
      <c r="AW88" s="51" t="s">
        <v>2909</v>
      </c>
    </row>
    <row r="89" spans="1:49" s="56" customFormat="1" ht="114.75">
      <c r="A89" s="47">
        <v>2</v>
      </c>
      <c r="B89" s="47" t="s">
        <v>3249</v>
      </c>
      <c r="C89" s="47" t="s">
        <v>131</v>
      </c>
      <c r="D89" s="47" t="s">
        <v>2731</v>
      </c>
      <c r="E89" s="48" t="s">
        <v>3047</v>
      </c>
      <c r="F89" s="49" t="s">
        <v>5353</v>
      </c>
      <c r="G89" s="48" t="s">
        <v>3250</v>
      </c>
      <c r="H89" s="50" t="s">
        <v>2907</v>
      </c>
      <c r="I89" s="47" t="s">
        <v>2908</v>
      </c>
      <c r="J89" s="47" t="s">
        <v>135</v>
      </c>
      <c r="K89" s="47" t="s">
        <v>136</v>
      </c>
      <c r="L89" s="47" t="s">
        <v>2917</v>
      </c>
      <c r="M89" s="47" t="s">
        <v>2910</v>
      </c>
      <c r="N89" s="47" t="s">
        <v>2867</v>
      </c>
      <c r="O89" s="51">
        <v>9625.41</v>
      </c>
      <c r="P89" s="51">
        <v>9566.91</v>
      </c>
      <c r="Q89" s="51">
        <v>9566.91</v>
      </c>
      <c r="R89" s="51">
        <v>11288.953799999999</v>
      </c>
      <c r="S89" s="51" t="s">
        <v>566</v>
      </c>
      <c r="T89" s="52" t="s">
        <v>131</v>
      </c>
      <c r="U89" s="52" t="s">
        <v>139</v>
      </c>
      <c r="V89" s="53">
        <v>43038</v>
      </c>
      <c r="W89" s="53">
        <v>43068</v>
      </c>
      <c r="X89" s="47" t="s">
        <v>2910</v>
      </c>
      <c r="Y89" s="47" t="s">
        <v>2910</v>
      </c>
      <c r="Z89" s="53" t="s">
        <v>2910</v>
      </c>
      <c r="AA89" s="53" t="s">
        <v>2910</v>
      </c>
      <c r="AB89" s="54" t="s">
        <v>5326</v>
      </c>
      <c r="AC89" s="54" t="s">
        <v>567</v>
      </c>
      <c r="AD89" s="47">
        <v>796</v>
      </c>
      <c r="AE89" s="47" t="s">
        <v>555</v>
      </c>
      <c r="AF89" s="47">
        <v>1</v>
      </c>
      <c r="AG89" s="47">
        <v>45</v>
      </c>
      <c r="AH89" s="47" t="s">
        <v>197</v>
      </c>
      <c r="AI89" s="53">
        <v>43088</v>
      </c>
      <c r="AJ89" s="53">
        <v>43088</v>
      </c>
      <c r="AK89" s="53">
        <v>43464</v>
      </c>
      <c r="AL89" s="50" t="s">
        <v>310</v>
      </c>
      <c r="AM89" s="53" t="s">
        <v>2910</v>
      </c>
      <c r="AN89" s="47" t="s">
        <v>2911</v>
      </c>
      <c r="AO89" s="257" t="s">
        <v>3251</v>
      </c>
      <c r="AP89" s="54" t="s">
        <v>3252</v>
      </c>
      <c r="AQ89" s="47" t="s">
        <v>2914</v>
      </c>
      <c r="AR89" s="50">
        <v>2018</v>
      </c>
      <c r="AS89" s="55">
        <v>12481.220242199999</v>
      </c>
      <c r="AT89" s="51">
        <v>2</v>
      </c>
      <c r="AU89" s="51">
        <v>0</v>
      </c>
      <c r="AV89" s="50" t="s">
        <v>2948</v>
      </c>
      <c r="AW89" s="51" t="s">
        <v>2909</v>
      </c>
    </row>
    <row r="90" spans="1:49" s="56" customFormat="1" ht="114.75">
      <c r="A90" s="47">
        <v>2</v>
      </c>
      <c r="B90" s="47" t="s">
        <v>3253</v>
      </c>
      <c r="C90" s="47" t="s">
        <v>131</v>
      </c>
      <c r="D90" s="47" t="s">
        <v>2731</v>
      </c>
      <c r="E90" s="48" t="s">
        <v>3047</v>
      </c>
      <c r="F90" s="49" t="s">
        <v>5354</v>
      </c>
      <c r="G90" s="48" t="s">
        <v>3254</v>
      </c>
      <c r="H90" s="50" t="s">
        <v>2907</v>
      </c>
      <c r="I90" s="47" t="s">
        <v>2908</v>
      </c>
      <c r="J90" s="47" t="s">
        <v>135</v>
      </c>
      <c r="K90" s="47" t="s">
        <v>136</v>
      </c>
      <c r="L90" s="47" t="s">
        <v>2917</v>
      </c>
      <c r="M90" s="47" t="s">
        <v>2910</v>
      </c>
      <c r="N90" s="47" t="s">
        <v>2867</v>
      </c>
      <c r="O90" s="51">
        <v>9497.9974177218737</v>
      </c>
      <c r="P90" s="51">
        <v>9275.8771186440681</v>
      </c>
      <c r="Q90" s="51">
        <v>9275.8771186440681</v>
      </c>
      <c r="R90" s="51">
        <v>10945.535</v>
      </c>
      <c r="S90" s="51" t="s">
        <v>566</v>
      </c>
      <c r="T90" s="52" t="s">
        <v>131</v>
      </c>
      <c r="U90" s="52" t="s">
        <v>139</v>
      </c>
      <c r="V90" s="53">
        <v>43038</v>
      </c>
      <c r="W90" s="53">
        <v>43068</v>
      </c>
      <c r="X90" s="47" t="s">
        <v>2910</v>
      </c>
      <c r="Y90" s="47" t="s">
        <v>2910</v>
      </c>
      <c r="Z90" s="53" t="s">
        <v>2910</v>
      </c>
      <c r="AA90" s="53" t="s">
        <v>2910</v>
      </c>
      <c r="AB90" s="54" t="s">
        <v>5326</v>
      </c>
      <c r="AC90" s="54" t="s">
        <v>567</v>
      </c>
      <c r="AD90" s="47">
        <v>796</v>
      </c>
      <c r="AE90" s="47" t="s">
        <v>555</v>
      </c>
      <c r="AF90" s="47">
        <v>1</v>
      </c>
      <c r="AG90" s="47">
        <v>45</v>
      </c>
      <c r="AH90" s="47" t="s">
        <v>197</v>
      </c>
      <c r="AI90" s="53">
        <v>43088</v>
      </c>
      <c r="AJ90" s="53">
        <v>43088</v>
      </c>
      <c r="AK90" s="53">
        <v>43464</v>
      </c>
      <c r="AL90" s="50" t="s">
        <v>310</v>
      </c>
      <c r="AM90" s="53" t="s">
        <v>2910</v>
      </c>
      <c r="AN90" s="47" t="s">
        <v>2911</v>
      </c>
      <c r="AO90" s="257" t="s">
        <v>3255</v>
      </c>
      <c r="AP90" s="54" t="s">
        <v>3256</v>
      </c>
      <c r="AQ90" s="47" t="s">
        <v>2914</v>
      </c>
      <c r="AR90" s="50">
        <v>2018</v>
      </c>
      <c r="AS90" s="55">
        <v>12088.380199999996</v>
      </c>
      <c r="AT90" s="51">
        <v>1.26</v>
      </c>
      <c r="AU90" s="51">
        <v>0</v>
      </c>
      <c r="AV90" s="50" t="s">
        <v>2948</v>
      </c>
      <c r="AW90" s="51" t="s">
        <v>2909</v>
      </c>
    </row>
    <row r="91" spans="1:49" s="56" customFormat="1" ht="114.75">
      <c r="A91" s="47">
        <v>2</v>
      </c>
      <c r="B91" s="47" t="s">
        <v>3257</v>
      </c>
      <c r="C91" s="47" t="s">
        <v>131</v>
      </c>
      <c r="D91" s="47" t="s">
        <v>2731</v>
      </c>
      <c r="E91" s="48" t="s">
        <v>3047</v>
      </c>
      <c r="F91" s="49" t="s">
        <v>5355</v>
      </c>
      <c r="G91" s="48" t="s">
        <v>3258</v>
      </c>
      <c r="H91" s="50" t="s">
        <v>2907</v>
      </c>
      <c r="I91" s="47" t="s">
        <v>2908</v>
      </c>
      <c r="J91" s="47" t="s">
        <v>135</v>
      </c>
      <c r="K91" s="47" t="s">
        <v>136</v>
      </c>
      <c r="L91" s="47" t="s">
        <v>2917</v>
      </c>
      <c r="M91" s="47" t="s">
        <v>2910</v>
      </c>
      <c r="N91" s="47" t="s">
        <v>2867</v>
      </c>
      <c r="O91" s="51">
        <v>10105.700000000001</v>
      </c>
      <c r="P91" s="51">
        <v>9991.23</v>
      </c>
      <c r="Q91" s="51">
        <v>9991.23</v>
      </c>
      <c r="R91" s="51">
        <v>11789.651399999999</v>
      </c>
      <c r="S91" s="51" t="s">
        <v>566</v>
      </c>
      <c r="T91" s="52" t="s">
        <v>131</v>
      </c>
      <c r="U91" s="52" t="s">
        <v>139</v>
      </c>
      <c r="V91" s="53">
        <v>43038</v>
      </c>
      <c r="W91" s="53">
        <v>43068</v>
      </c>
      <c r="X91" s="47" t="s">
        <v>2910</v>
      </c>
      <c r="Y91" s="47" t="s">
        <v>2910</v>
      </c>
      <c r="Z91" s="53" t="s">
        <v>2910</v>
      </c>
      <c r="AA91" s="53" t="s">
        <v>2910</v>
      </c>
      <c r="AB91" s="54" t="s">
        <v>5326</v>
      </c>
      <c r="AC91" s="54" t="s">
        <v>567</v>
      </c>
      <c r="AD91" s="47">
        <v>796</v>
      </c>
      <c r="AE91" s="47" t="s">
        <v>555</v>
      </c>
      <c r="AF91" s="47">
        <v>1</v>
      </c>
      <c r="AG91" s="47">
        <v>45</v>
      </c>
      <c r="AH91" s="47" t="s">
        <v>197</v>
      </c>
      <c r="AI91" s="53">
        <v>43088</v>
      </c>
      <c r="AJ91" s="53">
        <v>43088</v>
      </c>
      <c r="AK91" s="53">
        <v>43464</v>
      </c>
      <c r="AL91" s="50" t="s">
        <v>310</v>
      </c>
      <c r="AM91" s="53" t="s">
        <v>2910</v>
      </c>
      <c r="AN91" s="47" t="s">
        <v>2911</v>
      </c>
      <c r="AO91" s="257" t="s">
        <v>3259</v>
      </c>
      <c r="AP91" s="54" t="s">
        <v>3260</v>
      </c>
      <c r="AQ91" s="47" t="s">
        <v>2914</v>
      </c>
      <c r="AR91" s="50">
        <v>2018</v>
      </c>
      <c r="AS91" s="55">
        <v>12929.967999999999</v>
      </c>
      <c r="AT91" s="51">
        <v>2</v>
      </c>
      <c r="AU91" s="51">
        <v>0</v>
      </c>
      <c r="AV91" s="50" t="s">
        <v>2948</v>
      </c>
      <c r="AW91" s="51" t="s">
        <v>2909</v>
      </c>
    </row>
    <row r="92" spans="1:49" s="56" customFormat="1" ht="114.75">
      <c r="A92" s="47">
        <v>2</v>
      </c>
      <c r="B92" s="47" t="s">
        <v>3261</v>
      </c>
      <c r="C92" s="47" t="s">
        <v>131</v>
      </c>
      <c r="D92" s="47" t="s">
        <v>2731</v>
      </c>
      <c r="E92" s="48" t="s">
        <v>3047</v>
      </c>
      <c r="F92" s="49" t="s">
        <v>5356</v>
      </c>
      <c r="G92" s="48" t="s">
        <v>3262</v>
      </c>
      <c r="H92" s="50" t="s">
        <v>2907</v>
      </c>
      <c r="I92" s="47" t="s">
        <v>2908</v>
      </c>
      <c r="J92" s="47" t="s">
        <v>135</v>
      </c>
      <c r="K92" s="47" t="s">
        <v>136</v>
      </c>
      <c r="L92" s="47" t="s">
        <v>2917</v>
      </c>
      <c r="M92" s="47" t="s">
        <v>2910</v>
      </c>
      <c r="N92" s="47" t="s">
        <v>2867</v>
      </c>
      <c r="O92" s="51">
        <v>9620.2099999999991</v>
      </c>
      <c r="P92" s="51">
        <v>9590.4599999999991</v>
      </c>
      <c r="Q92" s="51">
        <v>9590.4599999999991</v>
      </c>
      <c r="R92" s="51">
        <v>11316.742799999998</v>
      </c>
      <c r="S92" s="51" t="s">
        <v>566</v>
      </c>
      <c r="T92" s="52" t="s">
        <v>131</v>
      </c>
      <c r="U92" s="52" t="s">
        <v>139</v>
      </c>
      <c r="V92" s="53">
        <v>43038</v>
      </c>
      <c r="W92" s="53">
        <v>43068</v>
      </c>
      <c r="X92" s="47" t="s">
        <v>2910</v>
      </c>
      <c r="Y92" s="47" t="s">
        <v>2910</v>
      </c>
      <c r="Z92" s="53" t="s">
        <v>2910</v>
      </c>
      <c r="AA92" s="53" t="s">
        <v>2910</v>
      </c>
      <c r="AB92" s="54" t="s">
        <v>5326</v>
      </c>
      <c r="AC92" s="54" t="s">
        <v>567</v>
      </c>
      <c r="AD92" s="47">
        <v>796</v>
      </c>
      <c r="AE92" s="47" t="s">
        <v>555</v>
      </c>
      <c r="AF92" s="47">
        <v>1</v>
      </c>
      <c r="AG92" s="47">
        <v>45</v>
      </c>
      <c r="AH92" s="47" t="s">
        <v>197</v>
      </c>
      <c r="AI92" s="53">
        <v>43088</v>
      </c>
      <c r="AJ92" s="53">
        <v>43088</v>
      </c>
      <c r="AK92" s="53">
        <v>43464</v>
      </c>
      <c r="AL92" s="50" t="s">
        <v>310</v>
      </c>
      <c r="AM92" s="53" t="s">
        <v>2910</v>
      </c>
      <c r="AN92" s="47" t="s">
        <v>2911</v>
      </c>
      <c r="AO92" s="257" t="s">
        <v>3263</v>
      </c>
      <c r="AP92" s="54" t="s">
        <v>3264</v>
      </c>
      <c r="AQ92" s="47" t="s">
        <v>2914</v>
      </c>
      <c r="AR92" s="50">
        <v>2018</v>
      </c>
      <c r="AS92" s="55">
        <v>11959.081806199998</v>
      </c>
      <c r="AT92" s="51">
        <v>2.5</v>
      </c>
      <c r="AU92" s="51">
        <v>0</v>
      </c>
      <c r="AV92" s="50">
        <v>670</v>
      </c>
      <c r="AW92" s="51" t="s">
        <v>2909</v>
      </c>
    </row>
    <row r="93" spans="1:49" s="56" customFormat="1" ht="114.75">
      <c r="A93" s="47">
        <v>1</v>
      </c>
      <c r="B93" s="47" t="s">
        <v>3265</v>
      </c>
      <c r="C93" s="47" t="s">
        <v>131</v>
      </c>
      <c r="D93" s="47" t="s">
        <v>2731</v>
      </c>
      <c r="E93" s="48" t="s">
        <v>3047</v>
      </c>
      <c r="F93" s="49" t="s">
        <v>5357</v>
      </c>
      <c r="G93" s="48" t="s">
        <v>3266</v>
      </c>
      <c r="H93" s="50" t="s">
        <v>2907</v>
      </c>
      <c r="I93" s="47" t="s">
        <v>2908</v>
      </c>
      <c r="J93" s="47" t="s">
        <v>135</v>
      </c>
      <c r="K93" s="47" t="s">
        <v>136</v>
      </c>
      <c r="L93" s="47" t="s">
        <v>2909</v>
      </c>
      <c r="M93" s="47" t="s">
        <v>2910</v>
      </c>
      <c r="N93" s="47" t="s">
        <v>2867</v>
      </c>
      <c r="O93" s="51">
        <v>9399.239999999998</v>
      </c>
      <c r="P93" s="51">
        <v>9308.32</v>
      </c>
      <c r="Q93" s="51">
        <v>9308.32</v>
      </c>
      <c r="R93" s="51">
        <v>10983.817599999998</v>
      </c>
      <c r="S93" s="51" t="s">
        <v>566</v>
      </c>
      <c r="T93" s="52" t="s">
        <v>131</v>
      </c>
      <c r="U93" s="52" t="s">
        <v>139</v>
      </c>
      <c r="V93" s="53">
        <v>43040</v>
      </c>
      <c r="W93" s="53">
        <v>43070</v>
      </c>
      <c r="X93" s="47" t="s">
        <v>2910</v>
      </c>
      <c r="Y93" s="47" t="s">
        <v>2910</v>
      </c>
      <c r="Z93" s="53" t="s">
        <v>2910</v>
      </c>
      <c r="AA93" s="53" t="s">
        <v>2910</v>
      </c>
      <c r="AB93" s="54" t="s">
        <v>5326</v>
      </c>
      <c r="AC93" s="54" t="s">
        <v>567</v>
      </c>
      <c r="AD93" s="47">
        <v>796</v>
      </c>
      <c r="AE93" s="47" t="s">
        <v>555</v>
      </c>
      <c r="AF93" s="47">
        <v>1</v>
      </c>
      <c r="AG93" s="47">
        <v>45</v>
      </c>
      <c r="AH93" s="47" t="s">
        <v>197</v>
      </c>
      <c r="AI93" s="53">
        <v>43090</v>
      </c>
      <c r="AJ93" s="53">
        <v>43090</v>
      </c>
      <c r="AK93" s="53">
        <v>43464</v>
      </c>
      <c r="AL93" s="50" t="s">
        <v>310</v>
      </c>
      <c r="AM93" s="53" t="s">
        <v>2910</v>
      </c>
      <c r="AN93" s="47" t="s">
        <v>2911</v>
      </c>
      <c r="AO93" s="257" t="s">
        <v>3267</v>
      </c>
      <c r="AP93" s="54" t="s">
        <v>3268</v>
      </c>
      <c r="AQ93" s="47" t="s">
        <v>2914</v>
      </c>
      <c r="AR93" s="50">
        <v>2019</v>
      </c>
      <c r="AS93" s="55">
        <v>12009.500386</v>
      </c>
      <c r="AT93" s="51">
        <v>1.26</v>
      </c>
      <c r="AU93" s="51">
        <v>1.2</v>
      </c>
      <c r="AV93" s="50" t="s">
        <v>2948</v>
      </c>
      <c r="AW93" s="51" t="s">
        <v>2909</v>
      </c>
    </row>
    <row r="94" spans="1:49" s="56" customFormat="1" ht="114.75">
      <c r="A94" s="47">
        <v>1</v>
      </c>
      <c r="B94" s="47" t="s">
        <v>3269</v>
      </c>
      <c r="C94" s="47" t="s">
        <v>131</v>
      </c>
      <c r="D94" s="47" t="s">
        <v>2731</v>
      </c>
      <c r="E94" s="48" t="s">
        <v>3047</v>
      </c>
      <c r="F94" s="47" t="s">
        <v>5358</v>
      </c>
      <c r="G94" s="48" t="s">
        <v>3270</v>
      </c>
      <c r="H94" s="50" t="s">
        <v>2907</v>
      </c>
      <c r="I94" s="47" t="s">
        <v>2908</v>
      </c>
      <c r="J94" s="47" t="s">
        <v>135</v>
      </c>
      <c r="K94" s="47" t="s">
        <v>136</v>
      </c>
      <c r="L94" s="47" t="s">
        <v>2909</v>
      </c>
      <c r="M94" s="47" t="s">
        <v>2910</v>
      </c>
      <c r="N94" s="47" t="s">
        <v>2867</v>
      </c>
      <c r="O94" s="51">
        <v>14007.967891459981</v>
      </c>
      <c r="P94" s="51">
        <v>14001.154431594407</v>
      </c>
      <c r="Q94" s="51">
        <v>14001.154431594407</v>
      </c>
      <c r="R94" s="51">
        <v>16521.3622292814</v>
      </c>
      <c r="S94" s="51" t="s">
        <v>566</v>
      </c>
      <c r="T94" s="52" t="s">
        <v>131</v>
      </c>
      <c r="U94" s="52" t="s">
        <v>139</v>
      </c>
      <c r="V94" s="53">
        <v>42870</v>
      </c>
      <c r="W94" s="53">
        <v>42900</v>
      </c>
      <c r="X94" s="47" t="s">
        <v>2910</v>
      </c>
      <c r="Y94" s="47" t="s">
        <v>2910</v>
      </c>
      <c r="Z94" s="53" t="s">
        <v>2910</v>
      </c>
      <c r="AA94" s="53" t="s">
        <v>2910</v>
      </c>
      <c r="AB94" s="54" t="s">
        <v>5326</v>
      </c>
      <c r="AC94" s="54" t="s">
        <v>567</v>
      </c>
      <c r="AD94" s="47">
        <v>796</v>
      </c>
      <c r="AE94" s="47" t="s">
        <v>555</v>
      </c>
      <c r="AF94" s="47">
        <v>1</v>
      </c>
      <c r="AG94" s="47">
        <v>45</v>
      </c>
      <c r="AH94" s="47" t="s">
        <v>197</v>
      </c>
      <c r="AI94" s="53">
        <v>42920</v>
      </c>
      <c r="AJ94" s="53">
        <v>42920</v>
      </c>
      <c r="AK94" s="53">
        <v>43038</v>
      </c>
      <c r="AL94" s="50">
        <v>2017</v>
      </c>
      <c r="AM94" s="53" t="s">
        <v>2910</v>
      </c>
      <c r="AN94" s="47" t="s">
        <v>2911</v>
      </c>
      <c r="AO94" s="257" t="s">
        <v>3271</v>
      </c>
      <c r="AP94" s="54" t="s">
        <v>3272</v>
      </c>
      <c r="AQ94" s="47" t="s">
        <v>2914</v>
      </c>
      <c r="AR94" s="50">
        <v>2018</v>
      </c>
      <c r="AS94" s="55">
        <v>16659.239999999998</v>
      </c>
      <c r="AT94" s="51">
        <v>2</v>
      </c>
      <c r="AU94" s="51">
        <v>1.8</v>
      </c>
      <c r="AV94" s="50">
        <v>670</v>
      </c>
      <c r="AW94" s="51" t="s">
        <v>2909</v>
      </c>
    </row>
    <row r="95" spans="1:49" s="56" customFormat="1" ht="114.75">
      <c r="A95" s="47">
        <v>1</v>
      </c>
      <c r="B95" s="47" t="s">
        <v>3273</v>
      </c>
      <c r="C95" s="47" t="s">
        <v>131</v>
      </c>
      <c r="D95" s="47" t="s">
        <v>2731</v>
      </c>
      <c r="E95" s="48" t="s">
        <v>3047</v>
      </c>
      <c r="F95" s="47" t="s">
        <v>5359</v>
      </c>
      <c r="G95" s="48" t="s">
        <v>3274</v>
      </c>
      <c r="H95" s="50" t="s">
        <v>2907</v>
      </c>
      <c r="I95" s="47" t="s">
        <v>2908</v>
      </c>
      <c r="J95" s="47" t="s">
        <v>135</v>
      </c>
      <c r="K95" s="47" t="s">
        <v>136</v>
      </c>
      <c r="L95" s="47" t="s">
        <v>2909</v>
      </c>
      <c r="M95" s="47" t="s">
        <v>2910</v>
      </c>
      <c r="N95" s="47" t="s">
        <v>2867</v>
      </c>
      <c r="O95" s="51">
        <v>102702.2</v>
      </c>
      <c r="P95" s="51">
        <v>102605.5366365229</v>
      </c>
      <c r="Q95" s="51">
        <v>102605.5366365229</v>
      </c>
      <c r="R95" s="51">
        <v>121074.53323109701</v>
      </c>
      <c r="S95" s="51" t="s">
        <v>566</v>
      </c>
      <c r="T95" s="52" t="s">
        <v>131</v>
      </c>
      <c r="U95" s="52" t="s">
        <v>139</v>
      </c>
      <c r="V95" s="53">
        <v>42870</v>
      </c>
      <c r="W95" s="53">
        <v>42900</v>
      </c>
      <c r="X95" s="47" t="s">
        <v>2910</v>
      </c>
      <c r="Y95" s="47" t="s">
        <v>2910</v>
      </c>
      <c r="Z95" s="53" t="s">
        <v>2910</v>
      </c>
      <c r="AA95" s="53" t="s">
        <v>2910</v>
      </c>
      <c r="AB95" s="54" t="s">
        <v>5326</v>
      </c>
      <c r="AC95" s="54" t="s">
        <v>567</v>
      </c>
      <c r="AD95" s="47">
        <v>796</v>
      </c>
      <c r="AE95" s="47" t="s">
        <v>555</v>
      </c>
      <c r="AF95" s="47">
        <v>1</v>
      </c>
      <c r="AG95" s="47">
        <v>45</v>
      </c>
      <c r="AH95" s="47" t="s">
        <v>197</v>
      </c>
      <c r="AI95" s="53">
        <v>42920</v>
      </c>
      <c r="AJ95" s="53">
        <v>42920</v>
      </c>
      <c r="AK95" s="53">
        <v>43403</v>
      </c>
      <c r="AL95" s="50" t="s">
        <v>310</v>
      </c>
      <c r="AM95" s="53" t="s">
        <v>2910</v>
      </c>
      <c r="AN95" s="47" t="s">
        <v>2911</v>
      </c>
      <c r="AO95" s="257" t="s">
        <v>3275</v>
      </c>
      <c r="AP95" s="54" t="s">
        <v>3276</v>
      </c>
      <c r="AQ95" s="47" t="s">
        <v>2914</v>
      </c>
      <c r="AR95" s="50">
        <v>2019</v>
      </c>
      <c r="AS95" s="55">
        <v>131280.32149319994</v>
      </c>
      <c r="AT95" s="51">
        <v>4.5</v>
      </c>
      <c r="AU95" s="51">
        <v>10.9</v>
      </c>
      <c r="AV95" s="50">
        <v>670</v>
      </c>
      <c r="AW95" s="51" t="s">
        <v>2909</v>
      </c>
    </row>
    <row r="96" spans="1:49" s="56" customFormat="1" ht="114.75">
      <c r="A96" s="47">
        <v>1</v>
      </c>
      <c r="B96" s="47" t="s">
        <v>3277</v>
      </c>
      <c r="C96" s="47" t="s">
        <v>131</v>
      </c>
      <c r="D96" s="47" t="s">
        <v>2731</v>
      </c>
      <c r="E96" s="48" t="s">
        <v>3047</v>
      </c>
      <c r="F96" s="47" t="s">
        <v>5360</v>
      </c>
      <c r="G96" s="48" t="s">
        <v>3278</v>
      </c>
      <c r="H96" s="50" t="s">
        <v>2907</v>
      </c>
      <c r="I96" s="47" t="s">
        <v>2908</v>
      </c>
      <c r="J96" s="47" t="s">
        <v>135</v>
      </c>
      <c r="K96" s="47" t="s">
        <v>136</v>
      </c>
      <c r="L96" s="47" t="s">
        <v>2909</v>
      </c>
      <c r="M96" s="47" t="s">
        <v>2910</v>
      </c>
      <c r="N96" s="47" t="s">
        <v>2867</v>
      </c>
      <c r="O96" s="51">
        <v>47348.200000000004</v>
      </c>
      <c r="P96" s="51">
        <v>47347.309198749252</v>
      </c>
      <c r="Q96" s="51">
        <v>47347.309198749252</v>
      </c>
      <c r="R96" s="51">
        <v>55869.824854524115</v>
      </c>
      <c r="S96" s="51" t="s">
        <v>566</v>
      </c>
      <c r="T96" s="52" t="s">
        <v>131</v>
      </c>
      <c r="U96" s="52" t="s">
        <v>139</v>
      </c>
      <c r="V96" s="53">
        <v>42845</v>
      </c>
      <c r="W96" s="53">
        <v>42875</v>
      </c>
      <c r="X96" s="47" t="s">
        <v>2910</v>
      </c>
      <c r="Y96" s="47" t="s">
        <v>2910</v>
      </c>
      <c r="Z96" s="53" t="s">
        <v>2910</v>
      </c>
      <c r="AA96" s="53" t="s">
        <v>2910</v>
      </c>
      <c r="AB96" s="54" t="s">
        <v>5326</v>
      </c>
      <c r="AC96" s="54" t="s">
        <v>567</v>
      </c>
      <c r="AD96" s="47">
        <v>796</v>
      </c>
      <c r="AE96" s="47" t="s">
        <v>555</v>
      </c>
      <c r="AF96" s="47">
        <v>1</v>
      </c>
      <c r="AG96" s="47">
        <v>45</v>
      </c>
      <c r="AH96" s="47" t="s">
        <v>197</v>
      </c>
      <c r="AI96" s="53">
        <v>42895</v>
      </c>
      <c r="AJ96" s="53">
        <v>42895</v>
      </c>
      <c r="AK96" s="53">
        <v>43099</v>
      </c>
      <c r="AL96" s="50">
        <v>2017</v>
      </c>
      <c r="AM96" s="53" t="s">
        <v>2910</v>
      </c>
      <c r="AN96" s="47" t="s">
        <v>2911</v>
      </c>
      <c r="AO96" s="257" t="s">
        <v>3279</v>
      </c>
      <c r="AP96" s="54" t="s">
        <v>3280</v>
      </c>
      <c r="AQ96" s="47" t="s">
        <v>2914</v>
      </c>
      <c r="AR96" s="50">
        <v>2018</v>
      </c>
      <c r="AS96" s="55">
        <v>59917.324636799989</v>
      </c>
      <c r="AT96" s="51">
        <v>5</v>
      </c>
      <c r="AU96" s="51">
        <v>8.5</v>
      </c>
      <c r="AV96" s="50">
        <v>670</v>
      </c>
      <c r="AW96" s="51" t="s">
        <v>2909</v>
      </c>
    </row>
    <row r="97" spans="1:49" s="56" customFormat="1" ht="114.75">
      <c r="A97" s="47">
        <v>1</v>
      </c>
      <c r="B97" s="47" t="s">
        <v>3281</v>
      </c>
      <c r="C97" s="47" t="s">
        <v>131</v>
      </c>
      <c r="D97" s="47" t="s">
        <v>2731</v>
      </c>
      <c r="E97" s="48" t="s">
        <v>3047</v>
      </c>
      <c r="F97" s="47" t="s">
        <v>5361</v>
      </c>
      <c r="G97" s="48" t="s">
        <v>3282</v>
      </c>
      <c r="H97" s="50" t="s">
        <v>2907</v>
      </c>
      <c r="I97" s="47" t="s">
        <v>2908</v>
      </c>
      <c r="J97" s="47" t="s">
        <v>135</v>
      </c>
      <c r="K97" s="47" t="s">
        <v>136</v>
      </c>
      <c r="L97" s="47" t="s">
        <v>2909</v>
      </c>
      <c r="M97" s="47" t="s">
        <v>2910</v>
      </c>
      <c r="N97" s="47" t="s">
        <v>2867</v>
      </c>
      <c r="O97" s="51">
        <v>80125.2</v>
      </c>
      <c r="P97" s="51">
        <v>79294.160181656523</v>
      </c>
      <c r="Q97" s="51">
        <v>79294.160181656523</v>
      </c>
      <c r="R97" s="51">
        <v>93567.10901435469</v>
      </c>
      <c r="S97" s="51" t="s">
        <v>566</v>
      </c>
      <c r="T97" s="52" t="s">
        <v>131</v>
      </c>
      <c r="U97" s="52" t="s">
        <v>139</v>
      </c>
      <c r="V97" s="53">
        <v>43038</v>
      </c>
      <c r="W97" s="53">
        <v>43068</v>
      </c>
      <c r="X97" s="47" t="s">
        <v>2910</v>
      </c>
      <c r="Y97" s="47" t="s">
        <v>2910</v>
      </c>
      <c r="Z97" s="53" t="s">
        <v>2910</v>
      </c>
      <c r="AA97" s="53" t="s">
        <v>2910</v>
      </c>
      <c r="AB97" s="54" t="s">
        <v>5326</v>
      </c>
      <c r="AC97" s="54" t="s">
        <v>567</v>
      </c>
      <c r="AD97" s="47">
        <v>796</v>
      </c>
      <c r="AE97" s="47" t="s">
        <v>555</v>
      </c>
      <c r="AF97" s="47">
        <v>1</v>
      </c>
      <c r="AG97" s="47">
        <v>45</v>
      </c>
      <c r="AH97" s="47" t="s">
        <v>197</v>
      </c>
      <c r="AI97" s="53">
        <v>43088</v>
      </c>
      <c r="AJ97" s="53">
        <v>43088</v>
      </c>
      <c r="AK97" s="53">
        <v>43434</v>
      </c>
      <c r="AL97" s="50" t="s">
        <v>310</v>
      </c>
      <c r="AM97" s="53" t="s">
        <v>2910</v>
      </c>
      <c r="AN97" s="47" t="s">
        <v>2911</v>
      </c>
      <c r="AO97" s="257" t="s">
        <v>3283</v>
      </c>
      <c r="AP97" s="54" t="s">
        <v>3284</v>
      </c>
      <c r="AQ97" s="47" t="s">
        <v>2914</v>
      </c>
      <c r="AR97" s="50">
        <v>2019</v>
      </c>
      <c r="AS97" s="55">
        <v>110125.01583980001</v>
      </c>
      <c r="AT97" s="51">
        <v>0</v>
      </c>
      <c r="AU97" s="51">
        <v>12.6</v>
      </c>
      <c r="AV97" s="50">
        <v>670</v>
      </c>
      <c r="AW97" s="51" t="s">
        <v>2909</v>
      </c>
    </row>
    <row r="98" spans="1:49" s="56" customFormat="1" ht="114.75">
      <c r="A98" s="47">
        <v>1</v>
      </c>
      <c r="B98" s="47" t="s">
        <v>3285</v>
      </c>
      <c r="C98" s="47" t="s">
        <v>131</v>
      </c>
      <c r="D98" s="47" t="s">
        <v>2731</v>
      </c>
      <c r="E98" s="48" t="s">
        <v>3047</v>
      </c>
      <c r="F98" s="47" t="s">
        <v>5362</v>
      </c>
      <c r="G98" s="48" t="s">
        <v>3286</v>
      </c>
      <c r="H98" s="50" t="s">
        <v>2907</v>
      </c>
      <c r="I98" s="47" t="s">
        <v>2908</v>
      </c>
      <c r="J98" s="47" t="s">
        <v>135</v>
      </c>
      <c r="K98" s="47" t="s">
        <v>136</v>
      </c>
      <c r="L98" s="47" t="s">
        <v>2909</v>
      </c>
      <c r="M98" s="47" t="s">
        <v>2910</v>
      </c>
      <c r="N98" s="47" t="s">
        <v>2867</v>
      </c>
      <c r="O98" s="51">
        <v>52014.5</v>
      </c>
      <c r="P98" s="51">
        <v>52013.360844490533</v>
      </c>
      <c r="Q98" s="51">
        <v>52013.360844490533</v>
      </c>
      <c r="R98" s="51">
        <v>61375.765796498825</v>
      </c>
      <c r="S98" s="51" t="s">
        <v>566</v>
      </c>
      <c r="T98" s="52" t="s">
        <v>131</v>
      </c>
      <c r="U98" s="52" t="s">
        <v>139</v>
      </c>
      <c r="V98" s="53">
        <v>42855</v>
      </c>
      <c r="W98" s="53">
        <v>42885</v>
      </c>
      <c r="X98" s="47" t="s">
        <v>2910</v>
      </c>
      <c r="Y98" s="47" t="s">
        <v>2910</v>
      </c>
      <c r="Z98" s="53" t="s">
        <v>2910</v>
      </c>
      <c r="AA98" s="53" t="s">
        <v>2910</v>
      </c>
      <c r="AB98" s="54" t="s">
        <v>5326</v>
      </c>
      <c r="AC98" s="54" t="s">
        <v>567</v>
      </c>
      <c r="AD98" s="47">
        <v>796</v>
      </c>
      <c r="AE98" s="47" t="s">
        <v>555</v>
      </c>
      <c r="AF98" s="47">
        <v>1</v>
      </c>
      <c r="AG98" s="47">
        <v>45</v>
      </c>
      <c r="AH98" s="47" t="s">
        <v>197</v>
      </c>
      <c r="AI98" s="53">
        <v>42905</v>
      </c>
      <c r="AJ98" s="53">
        <v>42905</v>
      </c>
      <c r="AK98" s="53">
        <v>43099</v>
      </c>
      <c r="AL98" s="50">
        <v>2017</v>
      </c>
      <c r="AM98" s="53" t="s">
        <v>2910</v>
      </c>
      <c r="AN98" s="47" t="s">
        <v>2911</v>
      </c>
      <c r="AO98" s="257" t="s">
        <v>3287</v>
      </c>
      <c r="AP98" s="54" t="s">
        <v>3288</v>
      </c>
      <c r="AQ98" s="47" t="s">
        <v>2914</v>
      </c>
      <c r="AR98" s="50">
        <v>2018</v>
      </c>
      <c r="AS98" s="55">
        <v>66545.925843799996</v>
      </c>
      <c r="AT98" s="51">
        <v>4</v>
      </c>
      <c r="AU98" s="51">
        <v>9.6</v>
      </c>
      <c r="AV98" s="50">
        <v>670</v>
      </c>
      <c r="AW98" s="51" t="s">
        <v>2909</v>
      </c>
    </row>
    <row r="99" spans="1:49" s="56" customFormat="1" ht="114.75">
      <c r="A99" s="47">
        <v>1</v>
      </c>
      <c r="B99" s="47" t="s">
        <v>3289</v>
      </c>
      <c r="C99" s="47" t="s">
        <v>131</v>
      </c>
      <c r="D99" s="47" t="s">
        <v>2731</v>
      </c>
      <c r="E99" s="48" t="s">
        <v>3047</v>
      </c>
      <c r="F99" s="47" t="s">
        <v>5363</v>
      </c>
      <c r="G99" s="48" t="s">
        <v>3290</v>
      </c>
      <c r="H99" s="50" t="s">
        <v>2907</v>
      </c>
      <c r="I99" s="47" t="s">
        <v>2908</v>
      </c>
      <c r="J99" s="47" t="s">
        <v>135</v>
      </c>
      <c r="K99" s="47" t="s">
        <v>136</v>
      </c>
      <c r="L99" s="47" t="s">
        <v>2909</v>
      </c>
      <c r="M99" s="47" t="s">
        <v>2910</v>
      </c>
      <c r="N99" s="47" t="s">
        <v>2867</v>
      </c>
      <c r="O99" s="51">
        <v>36983.204400270595</v>
      </c>
      <c r="P99" s="51">
        <v>34226.493728813562</v>
      </c>
      <c r="Q99" s="51">
        <v>34226.493728813562</v>
      </c>
      <c r="R99" s="51">
        <v>40387.262600000002</v>
      </c>
      <c r="S99" s="51" t="s">
        <v>566</v>
      </c>
      <c r="T99" s="52" t="s">
        <v>131</v>
      </c>
      <c r="U99" s="52" t="s">
        <v>139</v>
      </c>
      <c r="V99" s="53">
        <v>42885</v>
      </c>
      <c r="W99" s="53">
        <v>42915</v>
      </c>
      <c r="X99" s="47" t="s">
        <v>2910</v>
      </c>
      <c r="Y99" s="47" t="s">
        <v>2910</v>
      </c>
      <c r="Z99" s="53" t="s">
        <v>2910</v>
      </c>
      <c r="AA99" s="53" t="s">
        <v>2910</v>
      </c>
      <c r="AB99" s="54" t="s">
        <v>5326</v>
      </c>
      <c r="AC99" s="54" t="s">
        <v>567</v>
      </c>
      <c r="AD99" s="47">
        <v>796</v>
      </c>
      <c r="AE99" s="47" t="s">
        <v>555</v>
      </c>
      <c r="AF99" s="47">
        <v>1</v>
      </c>
      <c r="AG99" s="47">
        <v>45</v>
      </c>
      <c r="AH99" s="47" t="s">
        <v>197</v>
      </c>
      <c r="AI99" s="53">
        <v>42935</v>
      </c>
      <c r="AJ99" s="53">
        <v>42935</v>
      </c>
      <c r="AK99" s="53">
        <v>43099</v>
      </c>
      <c r="AL99" s="50">
        <v>2017</v>
      </c>
      <c r="AM99" s="53" t="s">
        <v>2910</v>
      </c>
      <c r="AN99" s="47" t="s">
        <v>2911</v>
      </c>
      <c r="AO99" s="257" t="s">
        <v>3291</v>
      </c>
      <c r="AP99" s="54" t="s">
        <v>3292</v>
      </c>
      <c r="AQ99" s="47" t="s">
        <v>2914</v>
      </c>
      <c r="AR99" s="50">
        <v>2018</v>
      </c>
      <c r="AS99" s="55">
        <v>42027.587999999989</v>
      </c>
      <c r="AT99" s="51">
        <v>6</v>
      </c>
      <c r="AU99" s="51">
        <v>5.4</v>
      </c>
      <c r="AV99" s="50">
        <v>670</v>
      </c>
      <c r="AW99" s="51" t="s">
        <v>2909</v>
      </c>
    </row>
    <row r="100" spans="1:49" s="56" customFormat="1" ht="114.75">
      <c r="A100" s="47">
        <v>1</v>
      </c>
      <c r="B100" s="47" t="s">
        <v>3293</v>
      </c>
      <c r="C100" s="47" t="s">
        <v>131</v>
      </c>
      <c r="D100" s="47" t="s">
        <v>2731</v>
      </c>
      <c r="E100" s="48" t="s">
        <v>3047</v>
      </c>
      <c r="F100" s="47" t="s">
        <v>5364</v>
      </c>
      <c r="G100" s="48" t="s">
        <v>3294</v>
      </c>
      <c r="H100" s="50" t="s">
        <v>2907</v>
      </c>
      <c r="I100" s="47" t="s">
        <v>2908</v>
      </c>
      <c r="J100" s="47" t="s">
        <v>135</v>
      </c>
      <c r="K100" s="47" t="s">
        <v>136</v>
      </c>
      <c r="L100" s="47" t="s">
        <v>2909</v>
      </c>
      <c r="M100" s="47" t="s">
        <v>2910</v>
      </c>
      <c r="N100" s="47" t="s">
        <v>2867</v>
      </c>
      <c r="O100" s="51">
        <v>37699.293546197536</v>
      </c>
      <c r="P100" s="51">
        <v>37687.852176553053</v>
      </c>
      <c r="Q100" s="51">
        <v>37687.852176553053</v>
      </c>
      <c r="R100" s="51">
        <v>44471.665568332603</v>
      </c>
      <c r="S100" s="51" t="s">
        <v>566</v>
      </c>
      <c r="T100" s="52" t="s">
        <v>131</v>
      </c>
      <c r="U100" s="52" t="s">
        <v>139</v>
      </c>
      <c r="V100" s="53">
        <v>42916</v>
      </c>
      <c r="W100" s="53">
        <v>42946</v>
      </c>
      <c r="X100" s="47" t="s">
        <v>2910</v>
      </c>
      <c r="Y100" s="47" t="s">
        <v>2910</v>
      </c>
      <c r="Z100" s="53" t="s">
        <v>2910</v>
      </c>
      <c r="AA100" s="53" t="s">
        <v>2910</v>
      </c>
      <c r="AB100" s="54" t="s">
        <v>5326</v>
      </c>
      <c r="AC100" s="54" t="s">
        <v>567</v>
      </c>
      <c r="AD100" s="47">
        <v>796</v>
      </c>
      <c r="AE100" s="47" t="s">
        <v>555</v>
      </c>
      <c r="AF100" s="47">
        <v>1</v>
      </c>
      <c r="AG100" s="47">
        <v>45</v>
      </c>
      <c r="AH100" s="47" t="s">
        <v>197</v>
      </c>
      <c r="AI100" s="53">
        <v>42966</v>
      </c>
      <c r="AJ100" s="53">
        <v>42966</v>
      </c>
      <c r="AK100" s="53">
        <v>43434</v>
      </c>
      <c r="AL100" s="50" t="s">
        <v>310</v>
      </c>
      <c r="AM100" s="53" t="s">
        <v>2910</v>
      </c>
      <c r="AN100" s="47" t="s">
        <v>2911</v>
      </c>
      <c r="AO100" s="257" t="s">
        <v>3295</v>
      </c>
      <c r="AP100" s="54" t="s">
        <v>3296</v>
      </c>
      <c r="AQ100" s="47" t="s">
        <v>2914</v>
      </c>
      <c r="AR100" s="50">
        <v>2019</v>
      </c>
      <c r="AS100" s="55">
        <v>45277.307999999997</v>
      </c>
      <c r="AT100" s="51">
        <v>5</v>
      </c>
      <c r="AU100" s="51">
        <v>6.3</v>
      </c>
      <c r="AV100" s="50">
        <v>670</v>
      </c>
      <c r="AW100" s="51" t="s">
        <v>2909</v>
      </c>
    </row>
    <row r="101" spans="1:49" s="56" customFormat="1" ht="114.75">
      <c r="A101" s="47">
        <v>1</v>
      </c>
      <c r="B101" s="47" t="s">
        <v>3297</v>
      </c>
      <c r="C101" s="47" t="s">
        <v>131</v>
      </c>
      <c r="D101" s="47" t="s">
        <v>2731</v>
      </c>
      <c r="E101" s="48" t="s">
        <v>3047</v>
      </c>
      <c r="F101" s="47" t="s">
        <v>5365</v>
      </c>
      <c r="G101" s="48" t="s">
        <v>3298</v>
      </c>
      <c r="H101" s="50" t="s">
        <v>2907</v>
      </c>
      <c r="I101" s="47" t="s">
        <v>2908</v>
      </c>
      <c r="J101" s="47" t="s">
        <v>135</v>
      </c>
      <c r="K101" s="47" t="s">
        <v>136</v>
      </c>
      <c r="L101" s="47" t="s">
        <v>2909</v>
      </c>
      <c r="M101" s="47" t="s">
        <v>2910</v>
      </c>
      <c r="N101" s="47" t="s">
        <v>2867</v>
      </c>
      <c r="O101" s="51">
        <v>23140.3</v>
      </c>
      <c r="P101" s="51">
        <v>23130.426658331115</v>
      </c>
      <c r="Q101" s="51">
        <v>23130.426658331115</v>
      </c>
      <c r="R101" s="51">
        <v>27293.903456830714</v>
      </c>
      <c r="S101" s="51" t="s">
        <v>566</v>
      </c>
      <c r="T101" s="52" t="s">
        <v>131</v>
      </c>
      <c r="U101" s="52" t="s">
        <v>139</v>
      </c>
      <c r="V101" s="53">
        <v>42916</v>
      </c>
      <c r="W101" s="53">
        <v>42946</v>
      </c>
      <c r="X101" s="47" t="s">
        <v>2910</v>
      </c>
      <c r="Y101" s="47" t="s">
        <v>2910</v>
      </c>
      <c r="Z101" s="53" t="s">
        <v>2910</v>
      </c>
      <c r="AA101" s="53" t="s">
        <v>2910</v>
      </c>
      <c r="AB101" s="54" t="s">
        <v>5326</v>
      </c>
      <c r="AC101" s="54" t="s">
        <v>567</v>
      </c>
      <c r="AD101" s="47">
        <v>796</v>
      </c>
      <c r="AE101" s="47" t="s">
        <v>555</v>
      </c>
      <c r="AF101" s="47">
        <v>1</v>
      </c>
      <c r="AG101" s="47">
        <v>45</v>
      </c>
      <c r="AH101" s="47" t="s">
        <v>197</v>
      </c>
      <c r="AI101" s="53">
        <v>42966</v>
      </c>
      <c r="AJ101" s="53">
        <v>42966</v>
      </c>
      <c r="AK101" s="53">
        <v>43403</v>
      </c>
      <c r="AL101" s="50" t="s">
        <v>310</v>
      </c>
      <c r="AM101" s="53" t="s">
        <v>2910</v>
      </c>
      <c r="AN101" s="47" t="s">
        <v>2911</v>
      </c>
      <c r="AO101" s="257" t="s">
        <v>3299</v>
      </c>
      <c r="AP101" s="54" t="s">
        <v>3300</v>
      </c>
      <c r="AQ101" s="47" t="s">
        <v>2914</v>
      </c>
      <c r="AR101" s="50">
        <v>2019</v>
      </c>
      <c r="AS101" s="55">
        <v>30226.699542599999</v>
      </c>
      <c r="AT101" s="51">
        <v>0</v>
      </c>
      <c r="AU101" s="51">
        <v>4.3600000000000003</v>
      </c>
      <c r="AV101" s="50">
        <v>670</v>
      </c>
      <c r="AW101" s="51" t="s">
        <v>2909</v>
      </c>
    </row>
    <row r="102" spans="1:49" s="56" customFormat="1" ht="114.75">
      <c r="A102" s="47">
        <v>1</v>
      </c>
      <c r="B102" s="47" t="s">
        <v>3301</v>
      </c>
      <c r="C102" s="47" t="s">
        <v>131</v>
      </c>
      <c r="D102" s="47" t="s">
        <v>2731</v>
      </c>
      <c r="E102" s="48" t="s">
        <v>3047</v>
      </c>
      <c r="F102" s="47" t="s">
        <v>5366</v>
      </c>
      <c r="G102" s="48" t="s">
        <v>3302</v>
      </c>
      <c r="H102" s="50" t="s">
        <v>2907</v>
      </c>
      <c r="I102" s="47" t="s">
        <v>2908</v>
      </c>
      <c r="J102" s="47" t="s">
        <v>135</v>
      </c>
      <c r="K102" s="47" t="s">
        <v>136</v>
      </c>
      <c r="L102" s="47" t="s">
        <v>2909</v>
      </c>
      <c r="M102" s="47" t="s">
        <v>2910</v>
      </c>
      <c r="N102" s="47" t="s">
        <v>2867</v>
      </c>
      <c r="O102" s="51">
        <v>23450.23</v>
      </c>
      <c r="P102" s="51">
        <v>22966.9</v>
      </c>
      <c r="Q102" s="51">
        <v>22966.9</v>
      </c>
      <c r="R102" s="51">
        <v>27100.941999999999</v>
      </c>
      <c r="S102" s="51" t="s">
        <v>566</v>
      </c>
      <c r="T102" s="52" t="s">
        <v>131</v>
      </c>
      <c r="U102" s="52" t="s">
        <v>139</v>
      </c>
      <c r="V102" s="53">
        <v>42916</v>
      </c>
      <c r="W102" s="53">
        <v>42946</v>
      </c>
      <c r="X102" s="47" t="s">
        <v>2910</v>
      </c>
      <c r="Y102" s="47" t="s">
        <v>2910</v>
      </c>
      <c r="Z102" s="53" t="s">
        <v>2910</v>
      </c>
      <c r="AA102" s="53" t="s">
        <v>2910</v>
      </c>
      <c r="AB102" s="54" t="s">
        <v>5326</v>
      </c>
      <c r="AC102" s="54" t="s">
        <v>567</v>
      </c>
      <c r="AD102" s="47">
        <v>796</v>
      </c>
      <c r="AE102" s="47" t="s">
        <v>555</v>
      </c>
      <c r="AF102" s="47">
        <v>1</v>
      </c>
      <c r="AG102" s="47">
        <v>45</v>
      </c>
      <c r="AH102" s="47" t="s">
        <v>197</v>
      </c>
      <c r="AI102" s="53">
        <v>42966</v>
      </c>
      <c r="AJ102" s="53">
        <v>42966</v>
      </c>
      <c r="AK102" s="53">
        <v>43099</v>
      </c>
      <c r="AL102" s="50">
        <v>2017</v>
      </c>
      <c r="AM102" s="53" t="s">
        <v>2910</v>
      </c>
      <c r="AN102" s="47" t="s">
        <v>2911</v>
      </c>
      <c r="AO102" s="257" t="s">
        <v>3303</v>
      </c>
      <c r="AP102" s="54" t="s">
        <v>3304</v>
      </c>
      <c r="AQ102" s="47" t="s">
        <v>2914</v>
      </c>
      <c r="AR102" s="50">
        <v>2018</v>
      </c>
      <c r="AS102" s="55">
        <v>28988.197301999997</v>
      </c>
      <c r="AT102" s="51">
        <v>0</v>
      </c>
      <c r="AU102" s="51">
        <v>0.6</v>
      </c>
      <c r="AV102" s="50">
        <v>670</v>
      </c>
      <c r="AW102" s="51" t="s">
        <v>2909</v>
      </c>
    </row>
    <row r="103" spans="1:49" s="56" customFormat="1" ht="114.75">
      <c r="A103" s="47">
        <v>1</v>
      </c>
      <c r="B103" s="47" t="s">
        <v>3305</v>
      </c>
      <c r="C103" s="47" t="s">
        <v>131</v>
      </c>
      <c r="D103" s="47" t="s">
        <v>2731</v>
      </c>
      <c r="E103" s="48" t="s">
        <v>3047</v>
      </c>
      <c r="F103" s="47" t="s">
        <v>5367</v>
      </c>
      <c r="G103" s="48" t="s">
        <v>3306</v>
      </c>
      <c r="H103" s="50" t="s">
        <v>2907</v>
      </c>
      <c r="I103" s="47" t="s">
        <v>2908</v>
      </c>
      <c r="J103" s="47" t="s">
        <v>135</v>
      </c>
      <c r="K103" s="47" t="s">
        <v>136</v>
      </c>
      <c r="L103" s="47" t="s">
        <v>2909</v>
      </c>
      <c r="M103" s="47" t="s">
        <v>2910</v>
      </c>
      <c r="N103" s="47" t="s">
        <v>2867</v>
      </c>
      <c r="O103" s="51">
        <v>11090.688728724501</v>
      </c>
      <c r="P103" s="51">
        <v>10994.032057095847</v>
      </c>
      <c r="Q103" s="51">
        <v>10994.032057095847</v>
      </c>
      <c r="R103" s="51">
        <v>12972.957827373099</v>
      </c>
      <c r="S103" s="51" t="s">
        <v>566</v>
      </c>
      <c r="T103" s="52" t="s">
        <v>131</v>
      </c>
      <c r="U103" s="52" t="s">
        <v>139</v>
      </c>
      <c r="V103" s="53">
        <v>42804</v>
      </c>
      <c r="W103" s="53">
        <v>42834</v>
      </c>
      <c r="X103" s="47" t="s">
        <v>2910</v>
      </c>
      <c r="Y103" s="47" t="s">
        <v>2910</v>
      </c>
      <c r="Z103" s="53" t="s">
        <v>2910</v>
      </c>
      <c r="AA103" s="53" t="s">
        <v>2910</v>
      </c>
      <c r="AB103" s="54" t="s">
        <v>5326</v>
      </c>
      <c r="AC103" s="54" t="s">
        <v>567</v>
      </c>
      <c r="AD103" s="47">
        <v>796</v>
      </c>
      <c r="AE103" s="47" t="s">
        <v>555</v>
      </c>
      <c r="AF103" s="47">
        <v>1</v>
      </c>
      <c r="AG103" s="47">
        <v>45</v>
      </c>
      <c r="AH103" s="47" t="s">
        <v>197</v>
      </c>
      <c r="AI103" s="53">
        <v>42854</v>
      </c>
      <c r="AJ103" s="53">
        <v>42854</v>
      </c>
      <c r="AK103" s="53">
        <v>42946</v>
      </c>
      <c r="AL103" s="50">
        <v>2017</v>
      </c>
      <c r="AM103" s="53" t="s">
        <v>2910</v>
      </c>
      <c r="AN103" s="47" t="s">
        <v>2911</v>
      </c>
      <c r="AO103" s="257" t="s">
        <v>3307</v>
      </c>
      <c r="AP103" s="54" t="s">
        <v>3308</v>
      </c>
      <c r="AQ103" s="47" t="s">
        <v>2914</v>
      </c>
      <c r="AR103" s="50">
        <v>2017</v>
      </c>
      <c r="AS103" s="55">
        <v>13708.768</v>
      </c>
      <c r="AT103" s="51">
        <v>1.26</v>
      </c>
      <c r="AU103" s="51">
        <v>2.2400000000000002</v>
      </c>
      <c r="AV103" s="50" t="s">
        <v>2948</v>
      </c>
      <c r="AW103" s="51" t="s">
        <v>2909</v>
      </c>
    </row>
    <row r="104" spans="1:49" s="56" customFormat="1" ht="114.75">
      <c r="A104" s="47">
        <v>1</v>
      </c>
      <c r="B104" s="47" t="s">
        <v>3309</v>
      </c>
      <c r="C104" s="47" t="s">
        <v>131</v>
      </c>
      <c r="D104" s="47" t="s">
        <v>2731</v>
      </c>
      <c r="E104" s="48" t="s">
        <v>3047</v>
      </c>
      <c r="F104" s="47" t="s">
        <v>5368</v>
      </c>
      <c r="G104" s="48" t="s">
        <v>3310</v>
      </c>
      <c r="H104" s="50" t="s">
        <v>2907</v>
      </c>
      <c r="I104" s="47" t="s">
        <v>2908</v>
      </c>
      <c r="J104" s="47" t="s">
        <v>135</v>
      </c>
      <c r="K104" s="47" t="s">
        <v>136</v>
      </c>
      <c r="L104" s="47" t="s">
        <v>2909</v>
      </c>
      <c r="M104" s="47" t="s">
        <v>2910</v>
      </c>
      <c r="N104" s="47" t="s">
        <v>2867</v>
      </c>
      <c r="O104" s="51">
        <v>12842.117482652995</v>
      </c>
      <c r="P104" s="51">
        <v>12020.953559322035</v>
      </c>
      <c r="Q104" s="51">
        <v>12020.953559322035</v>
      </c>
      <c r="R104" s="51">
        <v>14184.725200000001</v>
      </c>
      <c r="S104" s="51" t="s">
        <v>566</v>
      </c>
      <c r="T104" s="52" t="s">
        <v>131</v>
      </c>
      <c r="U104" s="52" t="s">
        <v>139</v>
      </c>
      <c r="V104" s="53">
        <v>42957</v>
      </c>
      <c r="W104" s="53">
        <v>42987</v>
      </c>
      <c r="X104" s="47" t="s">
        <v>2910</v>
      </c>
      <c r="Y104" s="47" t="s">
        <v>2910</v>
      </c>
      <c r="Z104" s="53" t="s">
        <v>2910</v>
      </c>
      <c r="AA104" s="53" t="s">
        <v>2910</v>
      </c>
      <c r="AB104" s="54" t="s">
        <v>5326</v>
      </c>
      <c r="AC104" s="54" t="s">
        <v>567</v>
      </c>
      <c r="AD104" s="47">
        <v>796</v>
      </c>
      <c r="AE104" s="47" t="s">
        <v>555</v>
      </c>
      <c r="AF104" s="47">
        <v>1</v>
      </c>
      <c r="AG104" s="47">
        <v>45</v>
      </c>
      <c r="AH104" s="47" t="s">
        <v>197</v>
      </c>
      <c r="AI104" s="53">
        <v>43007</v>
      </c>
      <c r="AJ104" s="53">
        <v>43007</v>
      </c>
      <c r="AK104" s="53">
        <v>43099</v>
      </c>
      <c r="AL104" s="50">
        <v>2017</v>
      </c>
      <c r="AM104" s="53" t="s">
        <v>2910</v>
      </c>
      <c r="AN104" s="47" t="s">
        <v>2911</v>
      </c>
      <c r="AO104" s="257" t="s">
        <v>3311</v>
      </c>
      <c r="AP104" s="54" t="s">
        <v>3312</v>
      </c>
      <c r="AQ104" s="47" t="s">
        <v>2914</v>
      </c>
      <c r="AR104" s="50">
        <v>2018</v>
      </c>
      <c r="AS104" s="55">
        <v>14317.176000000001</v>
      </c>
      <c r="AT104" s="51">
        <v>1.26</v>
      </c>
      <c r="AU104" s="51">
        <v>2.2000000000000002</v>
      </c>
      <c r="AV104" s="50">
        <v>670</v>
      </c>
      <c r="AW104" s="51" t="s">
        <v>2909</v>
      </c>
    </row>
    <row r="105" spans="1:49" s="56" customFormat="1" ht="114.75">
      <c r="A105" s="47">
        <v>1</v>
      </c>
      <c r="B105" s="47" t="s">
        <v>3313</v>
      </c>
      <c r="C105" s="47" t="s">
        <v>131</v>
      </c>
      <c r="D105" s="47" t="s">
        <v>2731</v>
      </c>
      <c r="E105" s="48" t="s">
        <v>3047</v>
      </c>
      <c r="F105" s="47" t="s">
        <v>5369</v>
      </c>
      <c r="G105" s="48" t="s">
        <v>3314</v>
      </c>
      <c r="H105" s="50" t="s">
        <v>2907</v>
      </c>
      <c r="I105" s="47" t="s">
        <v>2908</v>
      </c>
      <c r="J105" s="47" t="s">
        <v>135</v>
      </c>
      <c r="K105" s="47" t="s">
        <v>136</v>
      </c>
      <c r="L105" s="47" t="s">
        <v>2909</v>
      </c>
      <c r="M105" s="47" t="s">
        <v>2910</v>
      </c>
      <c r="N105" s="47" t="s">
        <v>2867</v>
      </c>
      <c r="O105" s="51">
        <v>13562.360000000002</v>
      </c>
      <c r="P105" s="51">
        <v>12847.92</v>
      </c>
      <c r="Q105" s="51">
        <v>12847.92</v>
      </c>
      <c r="R105" s="51">
        <v>15160.545599999999</v>
      </c>
      <c r="S105" s="51" t="s">
        <v>566</v>
      </c>
      <c r="T105" s="52" t="s">
        <v>131</v>
      </c>
      <c r="U105" s="52" t="s">
        <v>139</v>
      </c>
      <c r="V105" s="53">
        <v>42957</v>
      </c>
      <c r="W105" s="53">
        <v>42987</v>
      </c>
      <c r="X105" s="47" t="s">
        <v>2910</v>
      </c>
      <c r="Y105" s="47" t="s">
        <v>2910</v>
      </c>
      <c r="Z105" s="53" t="s">
        <v>2910</v>
      </c>
      <c r="AA105" s="53" t="s">
        <v>2910</v>
      </c>
      <c r="AB105" s="54" t="s">
        <v>5326</v>
      </c>
      <c r="AC105" s="54" t="s">
        <v>567</v>
      </c>
      <c r="AD105" s="47">
        <v>796</v>
      </c>
      <c r="AE105" s="47" t="s">
        <v>555</v>
      </c>
      <c r="AF105" s="47">
        <v>1</v>
      </c>
      <c r="AG105" s="47">
        <v>45</v>
      </c>
      <c r="AH105" s="47" t="s">
        <v>197</v>
      </c>
      <c r="AI105" s="53">
        <v>43007</v>
      </c>
      <c r="AJ105" s="53">
        <v>43007</v>
      </c>
      <c r="AK105" s="53">
        <v>43099</v>
      </c>
      <c r="AL105" s="50">
        <v>2017</v>
      </c>
      <c r="AM105" s="53" t="s">
        <v>2910</v>
      </c>
      <c r="AN105" s="47" t="s">
        <v>2911</v>
      </c>
      <c r="AO105" s="257" t="s">
        <v>3315</v>
      </c>
      <c r="AP105" s="54" t="s">
        <v>3316</v>
      </c>
      <c r="AQ105" s="47" t="s">
        <v>2914</v>
      </c>
      <c r="AR105" s="50">
        <v>2018</v>
      </c>
      <c r="AS105" s="55">
        <v>18543.180339799997</v>
      </c>
      <c r="AT105" s="51">
        <v>0</v>
      </c>
      <c r="AU105" s="51">
        <v>2</v>
      </c>
      <c r="AV105" s="50">
        <v>670</v>
      </c>
      <c r="AW105" s="51" t="s">
        <v>2909</v>
      </c>
    </row>
    <row r="106" spans="1:49" s="56" customFormat="1" ht="114.75">
      <c r="A106" s="47">
        <v>1</v>
      </c>
      <c r="B106" s="47" t="s">
        <v>3317</v>
      </c>
      <c r="C106" s="47" t="s">
        <v>131</v>
      </c>
      <c r="D106" s="47" t="s">
        <v>2731</v>
      </c>
      <c r="E106" s="48" t="s">
        <v>3047</v>
      </c>
      <c r="F106" s="47" t="s">
        <v>5370</v>
      </c>
      <c r="G106" s="48" t="s">
        <v>3318</v>
      </c>
      <c r="H106" s="50" t="s">
        <v>2907</v>
      </c>
      <c r="I106" s="47" t="s">
        <v>2908</v>
      </c>
      <c r="J106" s="47" t="s">
        <v>135</v>
      </c>
      <c r="K106" s="47" t="s">
        <v>136</v>
      </c>
      <c r="L106" s="47" t="s">
        <v>2909</v>
      </c>
      <c r="M106" s="47" t="s">
        <v>2910</v>
      </c>
      <c r="N106" s="47" t="s">
        <v>2867</v>
      </c>
      <c r="O106" s="51">
        <v>10587.143551535271</v>
      </c>
      <c r="P106" s="51">
        <v>10469.38636352534</v>
      </c>
      <c r="Q106" s="51">
        <v>10469.38636352534</v>
      </c>
      <c r="R106" s="51">
        <v>12353.875908959901</v>
      </c>
      <c r="S106" s="51" t="s">
        <v>566</v>
      </c>
      <c r="T106" s="52" t="s">
        <v>131</v>
      </c>
      <c r="U106" s="52" t="s">
        <v>139</v>
      </c>
      <c r="V106" s="53">
        <v>42804</v>
      </c>
      <c r="W106" s="53">
        <v>42834</v>
      </c>
      <c r="X106" s="47" t="s">
        <v>2910</v>
      </c>
      <c r="Y106" s="47" t="s">
        <v>2910</v>
      </c>
      <c r="Z106" s="53" t="s">
        <v>2910</v>
      </c>
      <c r="AA106" s="53" t="s">
        <v>2910</v>
      </c>
      <c r="AB106" s="54" t="s">
        <v>5326</v>
      </c>
      <c r="AC106" s="54" t="s">
        <v>567</v>
      </c>
      <c r="AD106" s="47">
        <v>796</v>
      </c>
      <c r="AE106" s="47" t="s">
        <v>555</v>
      </c>
      <c r="AF106" s="47">
        <v>1</v>
      </c>
      <c r="AG106" s="47">
        <v>45</v>
      </c>
      <c r="AH106" s="47" t="s">
        <v>197</v>
      </c>
      <c r="AI106" s="53">
        <v>42854</v>
      </c>
      <c r="AJ106" s="53">
        <v>42854</v>
      </c>
      <c r="AK106" s="53">
        <v>42946</v>
      </c>
      <c r="AL106" s="50">
        <v>2017</v>
      </c>
      <c r="AM106" s="53" t="s">
        <v>2910</v>
      </c>
      <c r="AN106" s="47" t="s">
        <v>2911</v>
      </c>
      <c r="AO106" s="257" t="s">
        <v>3319</v>
      </c>
      <c r="AP106" s="54" t="s">
        <v>3320</v>
      </c>
      <c r="AQ106" s="47" t="s">
        <v>2914</v>
      </c>
      <c r="AR106" s="50">
        <v>2017</v>
      </c>
      <c r="AS106" s="55">
        <v>12491.951999999997</v>
      </c>
      <c r="AT106" s="51">
        <v>1.26</v>
      </c>
      <c r="AU106" s="51">
        <v>1.76</v>
      </c>
      <c r="AV106" s="50" t="s">
        <v>2948</v>
      </c>
      <c r="AW106" s="51" t="s">
        <v>2909</v>
      </c>
    </row>
    <row r="107" spans="1:49" s="56" customFormat="1" ht="114.75">
      <c r="A107" s="47">
        <v>1</v>
      </c>
      <c r="B107" s="47" t="s">
        <v>3321</v>
      </c>
      <c r="C107" s="47" t="s">
        <v>131</v>
      </c>
      <c r="D107" s="47" t="s">
        <v>2731</v>
      </c>
      <c r="E107" s="48" t="s">
        <v>3047</v>
      </c>
      <c r="F107" s="47" t="s">
        <v>5371</v>
      </c>
      <c r="G107" s="48" t="s">
        <v>3322</v>
      </c>
      <c r="H107" s="50" t="s">
        <v>2907</v>
      </c>
      <c r="I107" s="47" t="s">
        <v>2908</v>
      </c>
      <c r="J107" s="47" t="s">
        <v>135</v>
      </c>
      <c r="K107" s="47" t="s">
        <v>136</v>
      </c>
      <c r="L107" s="47" t="s">
        <v>2909</v>
      </c>
      <c r="M107" s="47" t="s">
        <v>2910</v>
      </c>
      <c r="N107" s="47" t="s">
        <v>2867</v>
      </c>
      <c r="O107" s="51">
        <v>12855.26</v>
      </c>
      <c r="P107" s="51">
        <v>12845.479452348487</v>
      </c>
      <c r="Q107" s="51">
        <v>12845.479452348487</v>
      </c>
      <c r="R107" s="51">
        <v>15157.665753771214</v>
      </c>
      <c r="S107" s="51" t="s">
        <v>566</v>
      </c>
      <c r="T107" s="52" t="s">
        <v>131</v>
      </c>
      <c r="U107" s="52" t="s">
        <v>139</v>
      </c>
      <c r="V107" s="53">
        <v>43018</v>
      </c>
      <c r="W107" s="53">
        <v>43048</v>
      </c>
      <c r="X107" s="47" t="s">
        <v>2910</v>
      </c>
      <c r="Y107" s="47" t="s">
        <v>2910</v>
      </c>
      <c r="Z107" s="53" t="s">
        <v>2910</v>
      </c>
      <c r="AA107" s="53" t="s">
        <v>2910</v>
      </c>
      <c r="AB107" s="54" t="s">
        <v>5326</v>
      </c>
      <c r="AC107" s="54" t="s">
        <v>567</v>
      </c>
      <c r="AD107" s="47">
        <v>796</v>
      </c>
      <c r="AE107" s="47" t="s">
        <v>555</v>
      </c>
      <c r="AF107" s="47">
        <v>1</v>
      </c>
      <c r="AG107" s="47">
        <v>45</v>
      </c>
      <c r="AH107" s="47" t="s">
        <v>197</v>
      </c>
      <c r="AI107" s="53">
        <v>43068</v>
      </c>
      <c r="AJ107" s="53">
        <v>43068</v>
      </c>
      <c r="AK107" s="53">
        <v>43220</v>
      </c>
      <c r="AL107" s="50" t="s">
        <v>310</v>
      </c>
      <c r="AM107" s="53" t="s">
        <v>2910</v>
      </c>
      <c r="AN107" s="47" t="s">
        <v>2911</v>
      </c>
      <c r="AO107" s="257" t="s">
        <v>3323</v>
      </c>
      <c r="AP107" s="54" t="s">
        <v>3324</v>
      </c>
      <c r="AQ107" s="47" t="s">
        <v>2914</v>
      </c>
      <c r="AR107" s="50">
        <v>2019</v>
      </c>
      <c r="AS107" s="55">
        <v>16854.7600174</v>
      </c>
      <c r="AT107" s="51">
        <v>2.5</v>
      </c>
      <c r="AU107" s="51">
        <v>1.6</v>
      </c>
      <c r="AV107" s="50" t="s">
        <v>2948</v>
      </c>
      <c r="AW107" s="51" t="s">
        <v>2909</v>
      </c>
    </row>
    <row r="108" spans="1:49" s="56" customFormat="1" ht="114.75">
      <c r="A108" s="47">
        <v>1</v>
      </c>
      <c r="B108" s="47" t="s">
        <v>3325</v>
      </c>
      <c r="C108" s="47" t="s">
        <v>131</v>
      </c>
      <c r="D108" s="47" t="s">
        <v>2731</v>
      </c>
      <c r="E108" s="48" t="s">
        <v>3047</v>
      </c>
      <c r="F108" s="47" t="s">
        <v>5372</v>
      </c>
      <c r="G108" s="48" t="s">
        <v>3326</v>
      </c>
      <c r="H108" s="50" t="s">
        <v>2907</v>
      </c>
      <c r="I108" s="47" t="s">
        <v>2908</v>
      </c>
      <c r="J108" s="47" t="s">
        <v>135</v>
      </c>
      <c r="K108" s="47" t="s">
        <v>136</v>
      </c>
      <c r="L108" s="47" t="s">
        <v>2909</v>
      </c>
      <c r="M108" s="47" t="s">
        <v>2910</v>
      </c>
      <c r="N108" s="47" t="s">
        <v>2867</v>
      </c>
      <c r="O108" s="51">
        <v>10825.36</v>
      </c>
      <c r="P108" s="51">
        <v>10821.048219747689</v>
      </c>
      <c r="Q108" s="51">
        <v>10821.048219747689</v>
      </c>
      <c r="R108" s="51">
        <v>12768.836899302272</v>
      </c>
      <c r="S108" s="51" t="s">
        <v>566</v>
      </c>
      <c r="T108" s="52" t="s">
        <v>131</v>
      </c>
      <c r="U108" s="52" t="s">
        <v>139</v>
      </c>
      <c r="V108" s="53">
        <v>43008</v>
      </c>
      <c r="W108" s="53">
        <v>43038</v>
      </c>
      <c r="X108" s="47" t="s">
        <v>2910</v>
      </c>
      <c r="Y108" s="47" t="s">
        <v>2910</v>
      </c>
      <c r="Z108" s="53" t="s">
        <v>2910</v>
      </c>
      <c r="AA108" s="53" t="s">
        <v>2910</v>
      </c>
      <c r="AB108" s="54" t="s">
        <v>5326</v>
      </c>
      <c r="AC108" s="54" t="s">
        <v>567</v>
      </c>
      <c r="AD108" s="47">
        <v>796</v>
      </c>
      <c r="AE108" s="47" t="s">
        <v>555</v>
      </c>
      <c r="AF108" s="47">
        <v>1</v>
      </c>
      <c r="AG108" s="47">
        <v>45</v>
      </c>
      <c r="AH108" s="47" t="s">
        <v>197</v>
      </c>
      <c r="AI108" s="53">
        <v>43058</v>
      </c>
      <c r="AJ108" s="53">
        <v>43058</v>
      </c>
      <c r="AK108" s="53">
        <v>43189</v>
      </c>
      <c r="AL108" s="50" t="s">
        <v>310</v>
      </c>
      <c r="AM108" s="53" t="s">
        <v>2910</v>
      </c>
      <c r="AN108" s="47" t="s">
        <v>2911</v>
      </c>
      <c r="AO108" s="257" t="s">
        <v>3327</v>
      </c>
      <c r="AP108" s="54" t="s">
        <v>3328</v>
      </c>
      <c r="AQ108" s="47" t="s">
        <v>2914</v>
      </c>
      <c r="AR108" s="50">
        <v>2019</v>
      </c>
      <c r="AS108" s="55">
        <v>14262.855938999999</v>
      </c>
      <c r="AT108" s="51">
        <v>0</v>
      </c>
      <c r="AU108" s="51">
        <v>1.44</v>
      </c>
      <c r="AV108" s="50">
        <v>670</v>
      </c>
      <c r="AW108" s="51" t="s">
        <v>2909</v>
      </c>
    </row>
    <row r="109" spans="1:49" s="56" customFormat="1" ht="114.75">
      <c r="A109" s="47">
        <v>1</v>
      </c>
      <c r="B109" s="47" t="s">
        <v>3329</v>
      </c>
      <c r="C109" s="47" t="s">
        <v>131</v>
      </c>
      <c r="D109" s="47" t="s">
        <v>2731</v>
      </c>
      <c r="E109" s="48" t="s">
        <v>3047</v>
      </c>
      <c r="F109" s="47" t="s">
        <v>5373</v>
      </c>
      <c r="G109" s="48" t="s">
        <v>3330</v>
      </c>
      <c r="H109" s="50" t="s">
        <v>2907</v>
      </c>
      <c r="I109" s="47" t="s">
        <v>2908</v>
      </c>
      <c r="J109" s="47" t="s">
        <v>135</v>
      </c>
      <c r="K109" s="47" t="s">
        <v>136</v>
      </c>
      <c r="L109" s="47" t="s">
        <v>2909</v>
      </c>
      <c r="M109" s="47" t="s">
        <v>2910</v>
      </c>
      <c r="N109" s="47" t="s">
        <v>2867</v>
      </c>
      <c r="O109" s="51">
        <v>9719.8027475261169</v>
      </c>
      <c r="P109" s="51">
        <v>9611.7133791125416</v>
      </c>
      <c r="Q109" s="51">
        <v>9611.7133791125416</v>
      </c>
      <c r="R109" s="51">
        <v>11341.821787352799</v>
      </c>
      <c r="S109" s="51" t="s">
        <v>566</v>
      </c>
      <c r="T109" s="52" t="s">
        <v>131</v>
      </c>
      <c r="U109" s="52" t="s">
        <v>139</v>
      </c>
      <c r="V109" s="53">
        <v>42977</v>
      </c>
      <c r="W109" s="53">
        <v>43007</v>
      </c>
      <c r="X109" s="47" t="s">
        <v>2910</v>
      </c>
      <c r="Y109" s="47" t="s">
        <v>2910</v>
      </c>
      <c r="Z109" s="53" t="s">
        <v>2910</v>
      </c>
      <c r="AA109" s="53" t="s">
        <v>2910</v>
      </c>
      <c r="AB109" s="54" t="s">
        <v>5326</v>
      </c>
      <c r="AC109" s="54" t="s">
        <v>567</v>
      </c>
      <c r="AD109" s="47">
        <v>796</v>
      </c>
      <c r="AE109" s="47" t="s">
        <v>555</v>
      </c>
      <c r="AF109" s="47">
        <v>1</v>
      </c>
      <c r="AG109" s="47">
        <v>45</v>
      </c>
      <c r="AH109" s="47" t="s">
        <v>197</v>
      </c>
      <c r="AI109" s="53">
        <v>43027</v>
      </c>
      <c r="AJ109" s="53">
        <v>43027</v>
      </c>
      <c r="AK109" s="53">
        <v>43069</v>
      </c>
      <c r="AL109" s="50">
        <v>2017</v>
      </c>
      <c r="AM109" s="53" t="s">
        <v>2910</v>
      </c>
      <c r="AN109" s="47" t="s">
        <v>2911</v>
      </c>
      <c r="AO109" s="257" t="s">
        <v>3331</v>
      </c>
      <c r="AP109" s="54" t="s">
        <v>3332</v>
      </c>
      <c r="AQ109" s="47" t="s">
        <v>2914</v>
      </c>
      <c r="AR109" s="50">
        <v>2017</v>
      </c>
      <c r="AS109" s="55">
        <v>11440.100000000004</v>
      </c>
      <c r="AT109" s="51">
        <v>1.26</v>
      </c>
      <c r="AU109" s="51">
        <v>0.8</v>
      </c>
      <c r="AV109" s="50" t="s">
        <v>2948</v>
      </c>
      <c r="AW109" s="51" t="s">
        <v>2909</v>
      </c>
    </row>
    <row r="110" spans="1:49" s="56" customFormat="1" ht="114.75">
      <c r="A110" s="47">
        <v>1</v>
      </c>
      <c r="B110" s="47" t="s">
        <v>3333</v>
      </c>
      <c r="C110" s="47" t="s">
        <v>131</v>
      </c>
      <c r="D110" s="47" t="s">
        <v>2731</v>
      </c>
      <c r="E110" s="48" t="s">
        <v>3047</v>
      </c>
      <c r="F110" s="47" t="s">
        <v>5374</v>
      </c>
      <c r="G110" s="48" t="s">
        <v>3334</v>
      </c>
      <c r="H110" s="50" t="s">
        <v>2907</v>
      </c>
      <c r="I110" s="47" t="s">
        <v>2908</v>
      </c>
      <c r="J110" s="47" t="s">
        <v>135</v>
      </c>
      <c r="K110" s="47" t="s">
        <v>136</v>
      </c>
      <c r="L110" s="47" t="s">
        <v>2909</v>
      </c>
      <c r="M110" s="47" t="s">
        <v>2910</v>
      </c>
      <c r="N110" s="47" t="s">
        <v>2867</v>
      </c>
      <c r="O110" s="51">
        <v>11223.69</v>
      </c>
      <c r="P110" s="51">
        <v>11209.974314860629</v>
      </c>
      <c r="Q110" s="51">
        <v>11209.974314860629</v>
      </c>
      <c r="R110" s="51">
        <v>13227.769691535541</v>
      </c>
      <c r="S110" s="51" t="s">
        <v>566</v>
      </c>
      <c r="T110" s="52" t="s">
        <v>131</v>
      </c>
      <c r="U110" s="52" t="s">
        <v>139</v>
      </c>
      <c r="V110" s="53">
        <v>43040</v>
      </c>
      <c r="W110" s="53">
        <v>43070</v>
      </c>
      <c r="X110" s="47" t="s">
        <v>2910</v>
      </c>
      <c r="Y110" s="47" t="s">
        <v>2910</v>
      </c>
      <c r="Z110" s="53" t="s">
        <v>2910</v>
      </c>
      <c r="AA110" s="53" t="s">
        <v>2910</v>
      </c>
      <c r="AB110" s="54" t="s">
        <v>5326</v>
      </c>
      <c r="AC110" s="54" t="s">
        <v>567</v>
      </c>
      <c r="AD110" s="47">
        <v>796</v>
      </c>
      <c r="AE110" s="47" t="s">
        <v>555</v>
      </c>
      <c r="AF110" s="47">
        <v>1</v>
      </c>
      <c r="AG110" s="47">
        <v>45</v>
      </c>
      <c r="AH110" s="47" t="s">
        <v>197</v>
      </c>
      <c r="AI110" s="53">
        <v>43090</v>
      </c>
      <c r="AJ110" s="53">
        <v>43090</v>
      </c>
      <c r="AK110" s="53">
        <v>43434</v>
      </c>
      <c r="AL110" s="50" t="s">
        <v>310</v>
      </c>
      <c r="AM110" s="53" t="s">
        <v>2910</v>
      </c>
      <c r="AN110" s="47" t="s">
        <v>2911</v>
      </c>
      <c r="AO110" s="257" t="s">
        <v>3335</v>
      </c>
      <c r="AP110" s="54" t="s">
        <v>3336</v>
      </c>
      <c r="AQ110" s="47" t="s">
        <v>2914</v>
      </c>
      <c r="AR110" s="50">
        <v>2019</v>
      </c>
      <c r="AS110" s="55">
        <v>14466.446177</v>
      </c>
      <c r="AT110" s="51">
        <v>2</v>
      </c>
      <c r="AU110" s="51">
        <v>1.5</v>
      </c>
      <c r="AV110" s="50">
        <v>670</v>
      </c>
      <c r="AW110" s="51" t="s">
        <v>2909</v>
      </c>
    </row>
    <row r="111" spans="1:49" s="56" customFormat="1" ht="114.75">
      <c r="A111" s="47">
        <v>1</v>
      </c>
      <c r="B111" s="47" t="s">
        <v>3337</v>
      </c>
      <c r="C111" s="47" t="s">
        <v>131</v>
      </c>
      <c r="D111" s="47" t="s">
        <v>2731</v>
      </c>
      <c r="E111" s="48" t="s">
        <v>3047</v>
      </c>
      <c r="F111" s="47" t="s">
        <v>5375</v>
      </c>
      <c r="G111" s="48" t="s">
        <v>3338</v>
      </c>
      <c r="H111" s="50" t="s">
        <v>2907</v>
      </c>
      <c r="I111" s="47" t="s">
        <v>2908</v>
      </c>
      <c r="J111" s="47" t="s">
        <v>135</v>
      </c>
      <c r="K111" s="47" t="s">
        <v>136</v>
      </c>
      <c r="L111" s="47" t="s">
        <v>2909</v>
      </c>
      <c r="M111" s="47" t="s">
        <v>2910</v>
      </c>
      <c r="N111" s="47" t="s">
        <v>2867</v>
      </c>
      <c r="O111" s="51">
        <v>11230.65</v>
      </c>
      <c r="P111" s="51">
        <v>11227.124431210063</v>
      </c>
      <c r="Q111" s="51">
        <v>11227.124431210063</v>
      </c>
      <c r="R111" s="51">
        <v>13248.006828827873</v>
      </c>
      <c r="S111" s="51" t="s">
        <v>566</v>
      </c>
      <c r="T111" s="52" t="s">
        <v>131</v>
      </c>
      <c r="U111" s="52" t="s">
        <v>139</v>
      </c>
      <c r="V111" s="53">
        <v>43024</v>
      </c>
      <c r="W111" s="53">
        <v>43054</v>
      </c>
      <c r="X111" s="47" t="s">
        <v>2910</v>
      </c>
      <c r="Y111" s="47" t="s">
        <v>2910</v>
      </c>
      <c r="Z111" s="53" t="s">
        <v>2910</v>
      </c>
      <c r="AA111" s="53" t="s">
        <v>2910</v>
      </c>
      <c r="AB111" s="54" t="s">
        <v>5326</v>
      </c>
      <c r="AC111" s="54" t="s">
        <v>567</v>
      </c>
      <c r="AD111" s="47">
        <v>796</v>
      </c>
      <c r="AE111" s="47" t="s">
        <v>555</v>
      </c>
      <c r="AF111" s="47">
        <v>1</v>
      </c>
      <c r="AG111" s="47">
        <v>45</v>
      </c>
      <c r="AH111" s="47" t="s">
        <v>197</v>
      </c>
      <c r="AI111" s="53">
        <v>43074</v>
      </c>
      <c r="AJ111" s="53">
        <v>43074</v>
      </c>
      <c r="AK111" s="53">
        <v>43434</v>
      </c>
      <c r="AL111" s="50" t="s">
        <v>310</v>
      </c>
      <c r="AM111" s="53" t="s">
        <v>2910</v>
      </c>
      <c r="AN111" s="47" t="s">
        <v>2911</v>
      </c>
      <c r="AO111" s="257" t="s">
        <v>3339</v>
      </c>
      <c r="AP111" s="54" t="s">
        <v>3340</v>
      </c>
      <c r="AQ111" s="47" t="s">
        <v>2914</v>
      </c>
      <c r="AR111" s="50">
        <v>2019</v>
      </c>
      <c r="AS111" s="55">
        <v>14686.148477199999</v>
      </c>
      <c r="AT111" s="51">
        <v>2</v>
      </c>
      <c r="AU111" s="51">
        <v>1</v>
      </c>
      <c r="AV111" s="50" t="s">
        <v>2948</v>
      </c>
      <c r="AW111" s="51" t="s">
        <v>2909</v>
      </c>
    </row>
    <row r="112" spans="1:49" s="56" customFormat="1" ht="114.75">
      <c r="A112" s="47">
        <v>1</v>
      </c>
      <c r="B112" s="47" t="s">
        <v>3341</v>
      </c>
      <c r="C112" s="47" t="s">
        <v>131</v>
      </c>
      <c r="D112" s="47" t="s">
        <v>2731</v>
      </c>
      <c r="E112" s="48" t="s">
        <v>3047</v>
      </c>
      <c r="F112" s="47" t="s">
        <v>5376</v>
      </c>
      <c r="G112" s="48" t="s">
        <v>3342</v>
      </c>
      <c r="H112" s="50" t="s">
        <v>2907</v>
      </c>
      <c r="I112" s="47" t="s">
        <v>2908</v>
      </c>
      <c r="J112" s="47" t="s">
        <v>135</v>
      </c>
      <c r="K112" s="47" t="s">
        <v>136</v>
      </c>
      <c r="L112" s="47" t="s">
        <v>2909</v>
      </c>
      <c r="M112" s="47" t="s">
        <v>2910</v>
      </c>
      <c r="N112" s="47" t="s">
        <v>2867</v>
      </c>
      <c r="O112" s="51">
        <v>2436.4216459294762</v>
      </c>
      <c r="P112" s="51">
        <v>2431.1323698865931</v>
      </c>
      <c r="Q112" s="51">
        <v>2431.1323698865931</v>
      </c>
      <c r="R112" s="51">
        <v>2868.7361964661795</v>
      </c>
      <c r="S112" s="51" t="s">
        <v>566</v>
      </c>
      <c r="T112" s="52" t="s">
        <v>131</v>
      </c>
      <c r="U112" s="52" t="s">
        <v>139</v>
      </c>
      <c r="V112" s="53">
        <v>42994</v>
      </c>
      <c r="W112" s="53">
        <v>43024</v>
      </c>
      <c r="X112" s="47" t="s">
        <v>2910</v>
      </c>
      <c r="Y112" s="47" t="s">
        <v>2910</v>
      </c>
      <c r="Z112" s="53" t="s">
        <v>2910</v>
      </c>
      <c r="AA112" s="53" t="s">
        <v>2910</v>
      </c>
      <c r="AB112" s="54" t="s">
        <v>5326</v>
      </c>
      <c r="AC112" s="54" t="s">
        <v>567</v>
      </c>
      <c r="AD112" s="47">
        <v>796</v>
      </c>
      <c r="AE112" s="47" t="s">
        <v>555</v>
      </c>
      <c r="AF112" s="47">
        <v>1</v>
      </c>
      <c r="AG112" s="47">
        <v>45</v>
      </c>
      <c r="AH112" s="47" t="s">
        <v>197</v>
      </c>
      <c r="AI112" s="53">
        <v>43044</v>
      </c>
      <c r="AJ112" s="53">
        <v>43044</v>
      </c>
      <c r="AK112" s="53">
        <v>43069</v>
      </c>
      <c r="AL112" s="50">
        <v>2017</v>
      </c>
      <c r="AM112" s="53" t="s">
        <v>2910</v>
      </c>
      <c r="AN112" s="47" t="s">
        <v>2911</v>
      </c>
      <c r="AO112" s="257" t="s">
        <v>3343</v>
      </c>
      <c r="AP112" s="54" t="s">
        <v>3344</v>
      </c>
      <c r="AQ112" s="47" t="s">
        <v>2914</v>
      </c>
      <c r="AR112" s="50">
        <v>2017</v>
      </c>
      <c r="AS112" s="55">
        <v>2891.2359999999999</v>
      </c>
      <c r="AT112" s="51">
        <v>0.63</v>
      </c>
      <c r="AU112" s="51">
        <v>1</v>
      </c>
      <c r="AV112" s="50" t="s">
        <v>2948</v>
      </c>
      <c r="AW112" s="51" t="s">
        <v>2909</v>
      </c>
    </row>
    <row r="113" spans="1:49" s="56" customFormat="1" ht="114.75">
      <c r="A113" s="47">
        <v>1</v>
      </c>
      <c r="B113" s="47" t="s">
        <v>3345</v>
      </c>
      <c r="C113" s="47" t="s">
        <v>131</v>
      </c>
      <c r="D113" s="47" t="s">
        <v>2731</v>
      </c>
      <c r="E113" s="48" t="s">
        <v>3047</v>
      </c>
      <c r="F113" s="47" t="s">
        <v>5377</v>
      </c>
      <c r="G113" s="48" t="s">
        <v>3346</v>
      </c>
      <c r="H113" s="50" t="s">
        <v>2907</v>
      </c>
      <c r="I113" s="47" t="s">
        <v>2908</v>
      </c>
      <c r="J113" s="47" t="s">
        <v>135</v>
      </c>
      <c r="K113" s="47" t="s">
        <v>136</v>
      </c>
      <c r="L113" s="47" t="s">
        <v>2909</v>
      </c>
      <c r="M113" s="47" t="s">
        <v>2910</v>
      </c>
      <c r="N113" s="47" t="s">
        <v>2867</v>
      </c>
      <c r="O113" s="51">
        <v>19016.11</v>
      </c>
      <c r="P113" s="51">
        <v>18733.37</v>
      </c>
      <c r="Q113" s="51">
        <v>18733.37</v>
      </c>
      <c r="R113" s="51">
        <v>22105.376599999996</v>
      </c>
      <c r="S113" s="51" t="s">
        <v>566</v>
      </c>
      <c r="T113" s="52" t="s">
        <v>131</v>
      </c>
      <c r="U113" s="52" t="s">
        <v>139</v>
      </c>
      <c r="V113" s="53">
        <v>42936</v>
      </c>
      <c r="W113" s="53">
        <v>42966</v>
      </c>
      <c r="X113" s="47" t="s">
        <v>2910</v>
      </c>
      <c r="Y113" s="47" t="s">
        <v>2910</v>
      </c>
      <c r="Z113" s="53" t="s">
        <v>2910</v>
      </c>
      <c r="AA113" s="53" t="s">
        <v>2910</v>
      </c>
      <c r="AB113" s="54" t="s">
        <v>5326</v>
      </c>
      <c r="AC113" s="54" t="s">
        <v>567</v>
      </c>
      <c r="AD113" s="47">
        <v>796</v>
      </c>
      <c r="AE113" s="47" t="s">
        <v>555</v>
      </c>
      <c r="AF113" s="47">
        <v>1</v>
      </c>
      <c r="AG113" s="47">
        <v>45</v>
      </c>
      <c r="AH113" s="47" t="s">
        <v>197</v>
      </c>
      <c r="AI113" s="53">
        <v>42986</v>
      </c>
      <c r="AJ113" s="53">
        <v>42986</v>
      </c>
      <c r="AK113" s="53">
        <v>43099</v>
      </c>
      <c r="AL113" s="50">
        <v>2017</v>
      </c>
      <c r="AM113" s="53" t="s">
        <v>2910</v>
      </c>
      <c r="AN113" s="47" t="s">
        <v>2911</v>
      </c>
      <c r="AO113" s="257" t="s">
        <v>3347</v>
      </c>
      <c r="AP113" s="54" t="s">
        <v>3348</v>
      </c>
      <c r="AQ113" s="47" t="s">
        <v>2914</v>
      </c>
      <c r="AR113" s="50">
        <v>2018</v>
      </c>
      <c r="AS113" s="55">
        <v>24883.136189000001</v>
      </c>
      <c r="AT113" s="51">
        <v>2</v>
      </c>
      <c r="AU113" s="51">
        <v>2.72</v>
      </c>
      <c r="AV113" s="50">
        <v>670</v>
      </c>
      <c r="AW113" s="51" t="s">
        <v>2909</v>
      </c>
    </row>
    <row r="114" spans="1:49" s="56" customFormat="1" ht="114.75">
      <c r="A114" s="47">
        <v>1</v>
      </c>
      <c r="B114" s="47" t="s">
        <v>3349</v>
      </c>
      <c r="C114" s="47" t="s">
        <v>131</v>
      </c>
      <c r="D114" s="47" t="s">
        <v>2731</v>
      </c>
      <c r="E114" s="48" t="s">
        <v>3047</v>
      </c>
      <c r="F114" s="47" t="s">
        <v>5378</v>
      </c>
      <c r="G114" s="48" t="s">
        <v>3350</v>
      </c>
      <c r="H114" s="50" t="s">
        <v>2907</v>
      </c>
      <c r="I114" s="47" t="s">
        <v>2908</v>
      </c>
      <c r="J114" s="47" t="s">
        <v>135</v>
      </c>
      <c r="K114" s="47" t="s">
        <v>136</v>
      </c>
      <c r="L114" s="47" t="s">
        <v>2885</v>
      </c>
      <c r="M114" s="47" t="s">
        <v>2910</v>
      </c>
      <c r="N114" s="47" t="s">
        <v>2867</v>
      </c>
      <c r="O114" s="51">
        <v>47253.4</v>
      </c>
      <c r="P114" s="51">
        <v>46910.13</v>
      </c>
      <c r="Q114" s="51">
        <v>46910.13</v>
      </c>
      <c r="R114" s="51">
        <v>55353.953399999991</v>
      </c>
      <c r="S114" s="51" t="s">
        <v>566</v>
      </c>
      <c r="T114" s="52" t="s">
        <v>131</v>
      </c>
      <c r="U114" s="52" t="s">
        <v>139</v>
      </c>
      <c r="V114" s="53">
        <v>43040</v>
      </c>
      <c r="W114" s="53">
        <v>43070</v>
      </c>
      <c r="X114" s="47" t="s">
        <v>2910</v>
      </c>
      <c r="Y114" s="47" t="s">
        <v>2910</v>
      </c>
      <c r="Z114" s="53" t="s">
        <v>2910</v>
      </c>
      <c r="AA114" s="53" t="s">
        <v>2910</v>
      </c>
      <c r="AB114" s="54" t="s">
        <v>5326</v>
      </c>
      <c r="AC114" s="54" t="s">
        <v>567</v>
      </c>
      <c r="AD114" s="47">
        <v>796</v>
      </c>
      <c r="AE114" s="47" t="s">
        <v>555</v>
      </c>
      <c r="AF114" s="47">
        <v>1</v>
      </c>
      <c r="AG114" s="47">
        <v>45</v>
      </c>
      <c r="AH114" s="47" t="s">
        <v>197</v>
      </c>
      <c r="AI114" s="53">
        <v>43090</v>
      </c>
      <c r="AJ114" s="53">
        <v>43090</v>
      </c>
      <c r="AK114" s="53">
        <v>43585</v>
      </c>
      <c r="AL114" s="50" t="s">
        <v>604</v>
      </c>
      <c r="AM114" s="53" t="s">
        <v>2910</v>
      </c>
      <c r="AN114" s="47" t="s">
        <v>2911</v>
      </c>
      <c r="AO114" s="257" t="s">
        <v>3351</v>
      </c>
      <c r="AP114" s="54" t="s">
        <v>3352</v>
      </c>
      <c r="AQ114" s="47" t="s">
        <v>2914</v>
      </c>
      <c r="AR114" s="50">
        <v>2020</v>
      </c>
      <c r="AS114" s="55">
        <v>58494.395216599994</v>
      </c>
      <c r="AT114" s="51">
        <v>1.26</v>
      </c>
      <c r="AU114" s="51">
        <v>0.72</v>
      </c>
      <c r="AV114" s="50" t="s">
        <v>136</v>
      </c>
      <c r="AW114" s="51" t="s">
        <v>3353</v>
      </c>
    </row>
    <row r="115" spans="1:49" s="56" customFormat="1" ht="114.75">
      <c r="A115" s="47">
        <v>2</v>
      </c>
      <c r="B115" s="47" t="s">
        <v>3354</v>
      </c>
      <c r="C115" s="47" t="s">
        <v>131</v>
      </c>
      <c r="D115" s="47" t="s">
        <v>2731</v>
      </c>
      <c r="E115" s="48" t="s">
        <v>3047</v>
      </c>
      <c r="F115" s="47" t="s">
        <v>5379</v>
      </c>
      <c r="G115" s="48" t="s">
        <v>3355</v>
      </c>
      <c r="H115" s="50" t="s">
        <v>2907</v>
      </c>
      <c r="I115" s="47" t="s">
        <v>2908</v>
      </c>
      <c r="J115" s="47" t="s">
        <v>135</v>
      </c>
      <c r="K115" s="47" t="s">
        <v>136</v>
      </c>
      <c r="L115" s="47" t="s">
        <v>2885</v>
      </c>
      <c r="M115" s="47" t="s">
        <v>2910</v>
      </c>
      <c r="N115" s="47" t="s">
        <v>2867</v>
      </c>
      <c r="O115" s="51">
        <v>46255.03</v>
      </c>
      <c r="P115" s="51">
        <v>45381.77</v>
      </c>
      <c r="Q115" s="51">
        <v>45381.77</v>
      </c>
      <c r="R115" s="51">
        <v>53550.488599999997</v>
      </c>
      <c r="S115" s="51" t="s">
        <v>566</v>
      </c>
      <c r="T115" s="52" t="s">
        <v>131</v>
      </c>
      <c r="U115" s="52" t="s">
        <v>139</v>
      </c>
      <c r="V115" s="53">
        <v>43040</v>
      </c>
      <c r="W115" s="53">
        <v>43070</v>
      </c>
      <c r="X115" s="47" t="s">
        <v>2910</v>
      </c>
      <c r="Y115" s="47" t="s">
        <v>2910</v>
      </c>
      <c r="Z115" s="53" t="s">
        <v>2910</v>
      </c>
      <c r="AA115" s="53" t="s">
        <v>2910</v>
      </c>
      <c r="AB115" s="54" t="s">
        <v>5326</v>
      </c>
      <c r="AC115" s="54" t="s">
        <v>567</v>
      </c>
      <c r="AD115" s="47">
        <v>796</v>
      </c>
      <c r="AE115" s="47" t="s">
        <v>555</v>
      </c>
      <c r="AF115" s="47">
        <v>1</v>
      </c>
      <c r="AG115" s="47">
        <v>45</v>
      </c>
      <c r="AH115" s="47" t="s">
        <v>197</v>
      </c>
      <c r="AI115" s="53">
        <v>43090</v>
      </c>
      <c r="AJ115" s="53">
        <v>43090</v>
      </c>
      <c r="AK115" s="53">
        <v>43585</v>
      </c>
      <c r="AL115" s="50" t="s">
        <v>604</v>
      </c>
      <c r="AM115" s="53" t="s">
        <v>2910</v>
      </c>
      <c r="AN115" s="47" t="s">
        <v>2911</v>
      </c>
      <c r="AO115" s="257" t="s">
        <v>3356</v>
      </c>
      <c r="AP115" s="54" t="s">
        <v>3357</v>
      </c>
      <c r="AQ115" s="47" t="s">
        <v>2914</v>
      </c>
      <c r="AR115" s="50">
        <v>2020</v>
      </c>
      <c r="AS115" s="55">
        <v>64526.31964139999</v>
      </c>
      <c r="AT115" s="51">
        <v>0</v>
      </c>
      <c r="AU115" s="51">
        <v>9.9700000000000006</v>
      </c>
      <c r="AV115" s="50" t="s">
        <v>136</v>
      </c>
      <c r="AW115" s="51" t="s">
        <v>3353</v>
      </c>
    </row>
    <row r="116" spans="1:49" s="56" customFormat="1" ht="51">
      <c r="A116" s="47">
        <v>1</v>
      </c>
      <c r="B116" s="47" t="s">
        <v>3358</v>
      </c>
      <c r="C116" s="47" t="s">
        <v>131</v>
      </c>
      <c r="D116" s="47" t="s">
        <v>2731</v>
      </c>
      <c r="E116" s="48" t="s">
        <v>2905</v>
      </c>
      <c r="F116" s="47" t="s">
        <v>5380</v>
      </c>
      <c r="G116" s="48" t="s">
        <v>3359</v>
      </c>
      <c r="H116" s="50" t="s">
        <v>2907</v>
      </c>
      <c r="I116" s="47" t="s">
        <v>2908</v>
      </c>
      <c r="J116" s="47" t="s">
        <v>135</v>
      </c>
      <c r="K116" s="47" t="s">
        <v>136</v>
      </c>
      <c r="L116" s="47" t="s">
        <v>2885</v>
      </c>
      <c r="M116" s="47" t="s">
        <v>2910</v>
      </c>
      <c r="N116" s="47" t="s">
        <v>2867</v>
      </c>
      <c r="O116" s="51">
        <v>31313.620000000003</v>
      </c>
      <c r="P116" s="51">
        <v>29987.290000000005</v>
      </c>
      <c r="Q116" s="51">
        <v>29987.290000000005</v>
      </c>
      <c r="R116" s="51">
        <v>35385.002200000003</v>
      </c>
      <c r="S116" s="51" t="s">
        <v>566</v>
      </c>
      <c r="T116" s="52" t="s">
        <v>131</v>
      </c>
      <c r="U116" s="52" t="s">
        <v>139</v>
      </c>
      <c r="V116" s="53">
        <v>43028</v>
      </c>
      <c r="W116" s="53">
        <v>43058</v>
      </c>
      <c r="X116" s="47" t="s">
        <v>2910</v>
      </c>
      <c r="Y116" s="47" t="s">
        <v>2910</v>
      </c>
      <c r="Z116" s="53" t="s">
        <v>2910</v>
      </c>
      <c r="AA116" s="53" t="s">
        <v>2910</v>
      </c>
      <c r="AB116" s="54" t="s">
        <v>5268</v>
      </c>
      <c r="AC116" s="54" t="s">
        <v>567</v>
      </c>
      <c r="AD116" s="47">
        <v>796</v>
      </c>
      <c r="AE116" s="47" t="s">
        <v>555</v>
      </c>
      <c r="AF116" s="47">
        <v>1</v>
      </c>
      <c r="AG116" s="47">
        <v>45</v>
      </c>
      <c r="AH116" s="47" t="s">
        <v>197</v>
      </c>
      <c r="AI116" s="53">
        <v>43078</v>
      </c>
      <c r="AJ116" s="53">
        <v>43078</v>
      </c>
      <c r="AK116" s="53">
        <v>43554</v>
      </c>
      <c r="AL116" s="50" t="s">
        <v>604</v>
      </c>
      <c r="AM116" s="53" t="s">
        <v>2910</v>
      </c>
      <c r="AN116" s="47" t="s">
        <v>2911</v>
      </c>
      <c r="AO116" s="257" t="s">
        <v>3360</v>
      </c>
      <c r="AP116" s="54" t="s">
        <v>3361</v>
      </c>
      <c r="AQ116" s="47" t="s">
        <v>2914</v>
      </c>
      <c r="AR116" s="50">
        <v>2020</v>
      </c>
      <c r="AS116" s="55">
        <v>40746.159766600002</v>
      </c>
      <c r="AT116" s="51">
        <v>0</v>
      </c>
      <c r="AU116" s="51">
        <v>0.99</v>
      </c>
      <c r="AV116" s="50" t="s">
        <v>136</v>
      </c>
      <c r="AW116" s="51" t="s">
        <v>3353</v>
      </c>
    </row>
    <row r="117" spans="1:49" s="56" customFormat="1" ht="114.75">
      <c r="A117" s="47">
        <v>2</v>
      </c>
      <c r="B117" s="47" t="s">
        <v>3362</v>
      </c>
      <c r="C117" s="47" t="s">
        <v>131</v>
      </c>
      <c r="D117" s="47" t="s">
        <v>2731</v>
      </c>
      <c r="E117" s="48" t="s">
        <v>3047</v>
      </c>
      <c r="F117" s="47" t="s">
        <v>5381</v>
      </c>
      <c r="G117" s="48" t="s">
        <v>3363</v>
      </c>
      <c r="H117" s="50" t="s">
        <v>2907</v>
      </c>
      <c r="I117" s="47" t="s">
        <v>2908</v>
      </c>
      <c r="J117" s="47" t="s">
        <v>135</v>
      </c>
      <c r="K117" s="47" t="s">
        <v>136</v>
      </c>
      <c r="L117" s="47" t="s">
        <v>2885</v>
      </c>
      <c r="M117" s="47" t="s">
        <v>2910</v>
      </c>
      <c r="N117" s="47" t="s">
        <v>2867</v>
      </c>
      <c r="O117" s="51">
        <v>36930.620000000003</v>
      </c>
      <c r="P117" s="51">
        <v>36652.89604918447</v>
      </c>
      <c r="Q117" s="51">
        <v>36652.89604918447</v>
      </c>
      <c r="R117" s="51">
        <v>43250.417338037674</v>
      </c>
      <c r="S117" s="51" t="s">
        <v>566</v>
      </c>
      <c r="T117" s="52" t="s">
        <v>131</v>
      </c>
      <c r="U117" s="52" t="s">
        <v>139</v>
      </c>
      <c r="V117" s="53">
        <v>43028</v>
      </c>
      <c r="W117" s="53">
        <v>43058</v>
      </c>
      <c r="X117" s="47" t="s">
        <v>2910</v>
      </c>
      <c r="Y117" s="47" t="s">
        <v>2910</v>
      </c>
      <c r="Z117" s="53" t="s">
        <v>2910</v>
      </c>
      <c r="AA117" s="53" t="s">
        <v>2910</v>
      </c>
      <c r="AB117" s="54" t="s">
        <v>5326</v>
      </c>
      <c r="AC117" s="54" t="s">
        <v>567</v>
      </c>
      <c r="AD117" s="47">
        <v>796</v>
      </c>
      <c r="AE117" s="47" t="s">
        <v>555</v>
      </c>
      <c r="AF117" s="47">
        <v>1</v>
      </c>
      <c r="AG117" s="47">
        <v>45</v>
      </c>
      <c r="AH117" s="47" t="s">
        <v>197</v>
      </c>
      <c r="AI117" s="53">
        <v>43078</v>
      </c>
      <c r="AJ117" s="53">
        <v>43078</v>
      </c>
      <c r="AK117" s="53">
        <v>43554</v>
      </c>
      <c r="AL117" s="50" t="s">
        <v>604</v>
      </c>
      <c r="AM117" s="53" t="s">
        <v>2910</v>
      </c>
      <c r="AN117" s="47" t="s">
        <v>2911</v>
      </c>
      <c r="AO117" s="257" t="s">
        <v>3364</v>
      </c>
      <c r="AP117" s="54" t="s">
        <v>3365</v>
      </c>
      <c r="AQ117" s="47" t="s">
        <v>2914</v>
      </c>
      <c r="AR117" s="50">
        <v>2020</v>
      </c>
      <c r="AS117" s="55">
        <v>51516.105057000001</v>
      </c>
      <c r="AT117" s="51">
        <v>0</v>
      </c>
      <c r="AU117" s="51">
        <v>3.64</v>
      </c>
      <c r="AV117" s="50" t="s">
        <v>136</v>
      </c>
      <c r="AW117" s="51" t="s">
        <v>3353</v>
      </c>
    </row>
    <row r="118" spans="1:49" s="56" customFormat="1" ht="114.75">
      <c r="A118" s="47">
        <v>2</v>
      </c>
      <c r="B118" s="47" t="s">
        <v>3366</v>
      </c>
      <c r="C118" s="47" t="s">
        <v>131</v>
      </c>
      <c r="D118" s="47" t="s">
        <v>2731</v>
      </c>
      <c r="E118" s="48" t="s">
        <v>3047</v>
      </c>
      <c r="F118" s="47" t="s">
        <v>5382</v>
      </c>
      <c r="G118" s="48" t="s">
        <v>3367</v>
      </c>
      <c r="H118" s="50" t="s">
        <v>2907</v>
      </c>
      <c r="I118" s="47" t="s">
        <v>2908</v>
      </c>
      <c r="J118" s="47" t="s">
        <v>135</v>
      </c>
      <c r="K118" s="47" t="s">
        <v>136</v>
      </c>
      <c r="L118" s="47" t="s">
        <v>2885</v>
      </c>
      <c r="M118" s="47" t="s">
        <v>2910</v>
      </c>
      <c r="N118" s="47" t="s">
        <v>2867</v>
      </c>
      <c r="O118" s="51">
        <v>33083.64</v>
      </c>
      <c r="P118" s="51">
        <v>32892.532740103918</v>
      </c>
      <c r="Q118" s="51">
        <v>32892.532740103918</v>
      </c>
      <c r="R118" s="51">
        <v>38813.188633322621</v>
      </c>
      <c r="S118" s="51" t="s">
        <v>566</v>
      </c>
      <c r="T118" s="52" t="s">
        <v>131</v>
      </c>
      <c r="U118" s="52" t="s">
        <v>139</v>
      </c>
      <c r="V118" s="53">
        <v>43028</v>
      </c>
      <c r="W118" s="53">
        <v>43058</v>
      </c>
      <c r="X118" s="47" t="s">
        <v>2910</v>
      </c>
      <c r="Y118" s="47" t="s">
        <v>2910</v>
      </c>
      <c r="Z118" s="53" t="s">
        <v>2910</v>
      </c>
      <c r="AA118" s="53" t="s">
        <v>2910</v>
      </c>
      <c r="AB118" s="54" t="s">
        <v>5326</v>
      </c>
      <c r="AC118" s="54" t="s">
        <v>567</v>
      </c>
      <c r="AD118" s="47">
        <v>796</v>
      </c>
      <c r="AE118" s="47" t="s">
        <v>555</v>
      </c>
      <c r="AF118" s="47">
        <v>1</v>
      </c>
      <c r="AG118" s="47">
        <v>45</v>
      </c>
      <c r="AH118" s="47" t="s">
        <v>197</v>
      </c>
      <c r="AI118" s="53">
        <v>43078</v>
      </c>
      <c r="AJ118" s="53">
        <v>43078</v>
      </c>
      <c r="AK118" s="53">
        <v>43554</v>
      </c>
      <c r="AL118" s="50" t="s">
        <v>604</v>
      </c>
      <c r="AM118" s="53" t="s">
        <v>2910</v>
      </c>
      <c r="AN118" s="47" t="s">
        <v>2911</v>
      </c>
      <c r="AO118" s="257" t="s">
        <v>3368</v>
      </c>
      <c r="AP118" s="54" t="s">
        <v>3369</v>
      </c>
      <c r="AQ118" s="47" t="s">
        <v>2914</v>
      </c>
      <c r="AR118" s="50">
        <v>2020</v>
      </c>
      <c r="AS118" s="55">
        <v>46053.680775399996</v>
      </c>
      <c r="AT118" s="51">
        <v>0</v>
      </c>
      <c r="AU118" s="51">
        <v>6.89</v>
      </c>
      <c r="AV118" s="50" t="s">
        <v>136</v>
      </c>
      <c r="AW118" s="51" t="s">
        <v>3353</v>
      </c>
    </row>
    <row r="119" spans="1:49" s="56" customFormat="1" ht="76.5">
      <c r="A119" s="47">
        <v>2</v>
      </c>
      <c r="B119" s="47" t="s">
        <v>3370</v>
      </c>
      <c r="C119" s="47" t="s">
        <v>131</v>
      </c>
      <c r="D119" s="47" t="s">
        <v>2731</v>
      </c>
      <c r="E119" s="48" t="s">
        <v>2905</v>
      </c>
      <c r="F119" s="47" t="s">
        <v>5383</v>
      </c>
      <c r="G119" s="48" t="s">
        <v>3371</v>
      </c>
      <c r="H119" s="50" t="s">
        <v>2907</v>
      </c>
      <c r="I119" s="47" t="s">
        <v>2907</v>
      </c>
      <c r="J119" s="47" t="s">
        <v>136</v>
      </c>
      <c r="K119" s="47" t="s">
        <v>135</v>
      </c>
      <c r="L119" s="47" t="s">
        <v>3372</v>
      </c>
      <c r="M119" s="47" t="s">
        <v>2910</v>
      </c>
      <c r="N119" s="47" t="s">
        <v>2867</v>
      </c>
      <c r="O119" s="51">
        <v>28138.219999999998</v>
      </c>
      <c r="P119" s="51">
        <v>25324.83</v>
      </c>
      <c r="Q119" s="51">
        <v>25324.83</v>
      </c>
      <c r="R119" s="51">
        <v>29883.2994</v>
      </c>
      <c r="S119" s="51" t="s">
        <v>906</v>
      </c>
      <c r="T119" s="52" t="s">
        <v>131</v>
      </c>
      <c r="U119" s="52" t="s">
        <v>139</v>
      </c>
      <c r="V119" s="53">
        <v>42875</v>
      </c>
      <c r="W119" s="53">
        <v>42935</v>
      </c>
      <c r="X119" s="47" t="s">
        <v>2910</v>
      </c>
      <c r="Y119" s="47" t="s">
        <v>2910</v>
      </c>
      <c r="Z119" s="53" t="s">
        <v>2910</v>
      </c>
      <c r="AA119" s="53" t="s">
        <v>2910</v>
      </c>
      <c r="AB119" s="54" t="s">
        <v>5268</v>
      </c>
      <c r="AC119" s="54" t="s">
        <v>567</v>
      </c>
      <c r="AD119" s="47">
        <v>796</v>
      </c>
      <c r="AE119" s="47" t="s">
        <v>555</v>
      </c>
      <c r="AF119" s="47">
        <v>1</v>
      </c>
      <c r="AG119" s="47">
        <v>45</v>
      </c>
      <c r="AH119" s="47" t="s">
        <v>197</v>
      </c>
      <c r="AI119" s="53">
        <v>42955</v>
      </c>
      <c r="AJ119" s="53">
        <v>42955</v>
      </c>
      <c r="AK119" s="53">
        <v>43099</v>
      </c>
      <c r="AL119" s="50">
        <v>2017</v>
      </c>
      <c r="AM119" s="53" t="s">
        <v>2910</v>
      </c>
      <c r="AN119" s="47" t="s">
        <v>2911</v>
      </c>
      <c r="AO119" s="257" t="s">
        <v>3373</v>
      </c>
      <c r="AP119" s="54" t="s">
        <v>3374</v>
      </c>
      <c r="AQ119" s="47" t="s">
        <v>2914</v>
      </c>
      <c r="AR119" s="50">
        <v>2018</v>
      </c>
      <c r="AS119" s="55">
        <v>36713.837440800002</v>
      </c>
      <c r="AT119" s="51">
        <v>0</v>
      </c>
      <c r="AU119" s="51">
        <v>0</v>
      </c>
      <c r="AV119" s="50" t="s">
        <v>136</v>
      </c>
      <c r="AW119" s="51" t="s">
        <v>5249</v>
      </c>
    </row>
    <row r="120" spans="1:49" s="56" customFormat="1" ht="51">
      <c r="A120" s="47">
        <v>2</v>
      </c>
      <c r="B120" s="47" t="s">
        <v>3375</v>
      </c>
      <c r="C120" s="47" t="s">
        <v>131</v>
      </c>
      <c r="D120" s="47" t="s">
        <v>2731</v>
      </c>
      <c r="E120" s="48" t="s">
        <v>2905</v>
      </c>
      <c r="F120" s="47" t="s">
        <v>5384</v>
      </c>
      <c r="G120" s="48" t="s">
        <v>3376</v>
      </c>
      <c r="H120" s="50" t="s">
        <v>2907</v>
      </c>
      <c r="I120" s="47" t="s">
        <v>2908</v>
      </c>
      <c r="J120" s="47" t="s">
        <v>135</v>
      </c>
      <c r="K120" s="47" t="s">
        <v>136</v>
      </c>
      <c r="L120" s="47" t="s">
        <v>2885</v>
      </c>
      <c r="M120" s="47" t="s">
        <v>2910</v>
      </c>
      <c r="N120" s="47" t="s">
        <v>2867</v>
      </c>
      <c r="O120" s="51">
        <v>27029.75</v>
      </c>
      <c r="P120" s="51">
        <v>26878.044366187169</v>
      </c>
      <c r="Q120" s="51">
        <v>26878.044366187169</v>
      </c>
      <c r="R120" s="51">
        <v>31716.092352100859</v>
      </c>
      <c r="S120" s="51" t="s">
        <v>566</v>
      </c>
      <c r="T120" s="52" t="s">
        <v>131</v>
      </c>
      <c r="U120" s="52" t="s">
        <v>139</v>
      </c>
      <c r="V120" s="53">
        <v>42993</v>
      </c>
      <c r="W120" s="53">
        <v>43023</v>
      </c>
      <c r="X120" s="47" t="s">
        <v>2910</v>
      </c>
      <c r="Y120" s="47" t="s">
        <v>2910</v>
      </c>
      <c r="Z120" s="53" t="s">
        <v>2910</v>
      </c>
      <c r="AA120" s="53" t="s">
        <v>2910</v>
      </c>
      <c r="AB120" s="54" t="s">
        <v>5268</v>
      </c>
      <c r="AC120" s="54" t="s">
        <v>567</v>
      </c>
      <c r="AD120" s="47">
        <v>796</v>
      </c>
      <c r="AE120" s="47" t="s">
        <v>555</v>
      </c>
      <c r="AF120" s="47">
        <v>1</v>
      </c>
      <c r="AG120" s="47">
        <v>45</v>
      </c>
      <c r="AH120" s="47" t="s">
        <v>197</v>
      </c>
      <c r="AI120" s="53">
        <v>43043</v>
      </c>
      <c r="AJ120" s="53">
        <v>43043</v>
      </c>
      <c r="AK120" s="53">
        <v>43554</v>
      </c>
      <c r="AL120" s="50" t="s">
        <v>604</v>
      </c>
      <c r="AM120" s="53" t="s">
        <v>2910</v>
      </c>
      <c r="AN120" s="47" t="s">
        <v>2911</v>
      </c>
      <c r="AO120" s="257" t="s">
        <v>3377</v>
      </c>
      <c r="AP120" s="54" t="s">
        <v>3378</v>
      </c>
      <c r="AQ120" s="47" t="s">
        <v>2914</v>
      </c>
      <c r="AR120" s="50">
        <v>2020</v>
      </c>
      <c r="AS120" s="55">
        <v>37813.327834400006</v>
      </c>
      <c r="AT120" s="51">
        <v>0</v>
      </c>
      <c r="AU120" s="51">
        <v>6.8</v>
      </c>
      <c r="AV120" s="50" t="s">
        <v>136</v>
      </c>
      <c r="AW120" s="51" t="s">
        <v>3353</v>
      </c>
    </row>
    <row r="121" spans="1:49" s="56" customFormat="1" ht="114.75">
      <c r="A121" s="47">
        <v>2</v>
      </c>
      <c r="B121" s="47" t="s">
        <v>3379</v>
      </c>
      <c r="C121" s="47" t="s">
        <v>131</v>
      </c>
      <c r="D121" s="47" t="s">
        <v>2731</v>
      </c>
      <c r="E121" s="48" t="s">
        <v>3047</v>
      </c>
      <c r="F121" s="47" t="s">
        <v>5385</v>
      </c>
      <c r="G121" s="48" t="s">
        <v>3380</v>
      </c>
      <c r="H121" s="50" t="s">
        <v>2907</v>
      </c>
      <c r="I121" s="47" t="s">
        <v>2908</v>
      </c>
      <c r="J121" s="47" t="s">
        <v>135</v>
      </c>
      <c r="K121" s="47" t="s">
        <v>136</v>
      </c>
      <c r="L121" s="47" t="s">
        <v>2885</v>
      </c>
      <c r="M121" s="47" t="s">
        <v>2910</v>
      </c>
      <c r="N121" s="47" t="s">
        <v>2867</v>
      </c>
      <c r="O121" s="51">
        <v>29192.689999999995</v>
      </c>
      <c r="P121" s="51">
        <v>27502.65</v>
      </c>
      <c r="Q121" s="51">
        <v>27502.65</v>
      </c>
      <c r="R121" s="51">
        <v>32453.127</v>
      </c>
      <c r="S121" s="51" t="s">
        <v>566</v>
      </c>
      <c r="T121" s="52" t="s">
        <v>131</v>
      </c>
      <c r="U121" s="52" t="s">
        <v>139</v>
      </c>
      <c r="V121" s="53">
        <v>43018</v>
      </c>
      <c r="W121" s="53">
        <v>43048</v>
      </c>
      <c r="X121" s="47" t="s">
        <v>2910</v>
      </c>
      <c r="Y121" s="47" t="s">
        <v>2910</v>
      </c>
      <c r="Z121" s="53" t="s">
        <v>2910</v>
      </c>
      <c r="AA121" s="53" t="s">
        <v>2910</v>
      </c>
      <c r="AB121" s="54" t="s">
        <v>5326</v>
      </c>
      <c r="AC121" s="54" t="s">
        <v>567</v>
      </c>
      <c r="AD121" s="47">
        <v>796</v>
      </c>
      <c r="AE121" s="47" t="s">
        <v>555</v>
      </c>
      <c r="AF121" s="47">
        <v>1</v>
      </c>
      <c r="AG121" s="47">
        <v>45</v>
      </c>
      <c r="AH121" s="47" t="s">
        <v>197</v>
      </c>
      <c r="AI121" s="53">
        <v>43068</v>
      </c>
      <c r="AJ121" s="53">
        <v>43068</v>
      </c>
      <c r="AK121" s="53">
        <v>43434</v>
      </c>
      <c r="AL121" s="50" t="s">
        <v>310</v>
      </c>
      <c r="AM121" s="53" t="s">
        <v>2910</v>
      </c>
      <c r="AN121" s="47" t="s">
        <v>2911</v>
      </c>
      <c r="AO121" s="257" t="s">
        <v>3381</v>
      </c>
      <c r="AP121" s="54" t="s">
        <v>3382</v>
      </c>
      <c r="AQ121" s="47" t="s">
        <v>2914</v>
      </c>
      <c r="AR121" s="50">
        <v>2018</v>
      </c>
      <c r="AS121" s="55">
        <v>39019.889174200005</v>
      </c>
      <c r="AT121" s="51">
        <v>3.26</v>
      </c>
      <c r="AU121" s="51">
        <v>4.03</v>
      </c>
      <c r="AV121" s="50" t="s">
        <v>136</v>
      </c>
      <c r="AW121" s="51" t="s">
        <v>3353</v>
      </c>
    </row>
    <row r="122" spans="1:49" s="56" customFormat="1" ht="114.75">
      <c r="A122" s="47">
        <v>2</v>
      </c>
      <c r="B122" s="47" t="s">
        <v>3383</v>
      </c>
      <c r="C122" s="47" t="s">
        <v>131</v>
      </c>
      <c r="D122" s="47" t="s">
        <v>2731</v>
      </c>
      <c r="E122" s="48" t="s">
        <v>3047</v>
      </c>
      <c r="F122" s="47" t="s">
        <v>5386</v>
      </c>
      <c r="G122" s="48" t="s">
        <v>3384</v>
      </c>
      <c r="H122" s="50" t="s">
        <v>2907</v>
      </c>
      <c r="I122" s="47" t="s">
        <v>2908</v>
      </c>
      <c r="J122" s="47" t="s">
        <v>135</v>
      </c>
      <c r="K122" s="47" t="s">
        <v>136</v>
      </c>
      <c r="L122" s="47" t="s">
        <v>2885</v>
      </c>
      <c r="M122" s="47" t="s">
        <v>2910</v>
      </c>
      <c r="N122" s="47" t="s">
        <v>2867</v>
      </c>
      <c r="O122" s="51">
        <v>8850.4193171119659</v>
      </c>
      <c r="P122" s="51">
        <v>8475.5455932203404</v>
      </c>
      <c r="Q122" s="51">
        <v>8475.5455932203404</v>
      </c>
      <c r="R122" s="51">
        <v>10001.143800000002</v>
      </c>
      <c r="S122" s="51" t="s">
        <v>566</v>
      </c>
      <c r="T122" s="52" t="s">
        <v>131</v>
      </c>
      <c r="U122" s="52" t="s">
        <v>139</v>
      </c>
      <c r="V122" s="53">
        <v>43018</v>
      </c>
      <c r="W122" s="53">
        <v>43048</v>
      </c>
      <c r="X122" s="47" t="s">
        <v>2910</v>
      </c>
      <c r="Y122" s="47" t="s">
        <v>2910</v>
      </c>
      <c r="Z122" s="53" t="s">
        <v>2910</v>
      </c>
      <c r="AA122" s="53" t="s">
        <v>2910</v>
      </c>
      <c r="AB122" s="54" t="s">
        <v>5326</v>
      </c>
      <c r="AC122" s="54" t="s">
        <v>567</v>
      </c>
      <c r="AD122" s="47">
        <v>796</v>
      </c>
      <c r="AE122" s="47" t="s">
        <v>555</v>
      </c>
      <c r="AF122" s="47">
        <v>1</v>
      </c>
      <c r="AG122" s="47">
        <v>45</v>
      </c>
      <c r="AH122" s="47" t="s">
        <v>197</v>
      </c>
      <c r="AI122" s="53">
        <v>43068</v>
      </c>
      <c r="AJ122" s="53">
        <v>43068</v>
      </c>
      <c r="AK122" s="53">
        <v>43465</v>
      </c>
      <c r="AL122" s="50" t="s">
        <v>310</v>
      </c>
      <c r="AM122" s="53" t="s">
        <v>2910</v>
      </c>
      <c r="AN122" s="47" t="s">
        <v>2911</v>
      </c>
      <c r="AO122" s="258" t="s">
        <v>3385</v>
      </c>
      <c r="AP122" s="54" t="s">
        <v>3386</v>
      </c>
      <c r="AQ122" s="47" t="s">
        <v>2914</v>
      </c>
      <c r="AR122" s="50">
        <v>2018</v>
      </c>
      <c r="AS122" s="55">
        <v>10566.9</v>
      </c>
      <c r="AT122" s="51">
        <v>5</v>
      </c>
      <c r="AU122" s="51">
        <v>0</v>
      </c>
      <c r="AV122" s="50" t="s">
        <v>136</v>
      </c>
      <c r="AW122" s="51" t="s">
        <v>3353</v>
      </c>
    </row>
    <row r="123" spans="1:49" s="56" customFormat="1" ht="76.5">
      <c r="A123" s="47">
        <v>1</v>
      </c>
      <c r="B123" s="47" t="s">
        <v>3387</v>
      </c>
      <c r="C123" s="47" t="s">
        <v>131</v>
      </c>
      <c r="D123" s="47" t="s">
        <v>2731</v>
      </c>
      <c r="E123" s="48" t="s">
        <v>2905</v>
      </c>
      <c r="F123" s="47" t="s">
        <v>5387</v>
      </c>
      <c r="G123" s="48" t="s">
        <v>3388</v>
      </c>
      <c r="H123" s="50" t="s">
        <v>2907</v>
      </c>
      <c r="I123" s="47" t="s">
        <v>2907</v>
      </c>
      <c r="J123" s="47" t="s">
        <v>136</v>
      </c>
      <c r="K123" s="47" t="s">
        <v>136</v>
      </c>
      <c r="L123" s="47" t="s">
        <v>2885</v>
      </c>
      <c r="M123" s="47" t="s">
        <v>2910</v>
      </c>
      <c r="N123" s="47" t="s">
        <v>2867</v>
      </c>
      <c r="O123" s="51">
        <v>26327.51</v>
      </c>
      <c r="P123" s="51">
        <v>25683.08</v>
      </c>
      <c r="Q123" s="51">
        <v>25683.08</v>
      </c>
      <c r="R123" s="51">
        <v>30306.0344</v>
      </c>
      <c r="S123" s="51" t="s">
        <v>906</v>
      </c>
      <c r="T123" s="52" t="s">
        <v>131</v>
      </c>
      <c r="U123" s="52" t="s">
        <v>139</v>
      </c>
      <c r="V123" s="53">
        <v>42875</v>
      </c>
      <c r="W123" s="53">
        <v>42935</v>
      </c>
      <c r="X123" s="47" t="s">
        <v>2910</v>
      </c>
      <c r="Y123" s="47" t="s">
        <v>2910</v>
      </c>
      <c r="Z123" s="53" t="s">
        <v>2910</v>
      </c>
      <c r="AA123" s="53" t="s">
        <v>2910</v>
      </c>
      <c r="AB123" s="54" t="s">
        <v>5268</v>
      </c>
      <c r="AC123" s="54" t="s">
        <v>567</v>
      </c>
      <c r="AD123" s="47">
        <v>796</v>
      </c>
      <c r="AE123" s="47" t="s">
        <v>555</v>
      </c>
      <c r="AF123" s="47">
        <v>1</v>
      </c>
      <c r="AG123" s="47">
        <v>45</v>
      </c>
      <c r="AH123" s="47" t="s">
        <v>197</v>
      </c>
      <c r="AI123" s="53">
        <v>42955</v>
      </c>
      <c r="AJ123" s="53">
        <v>42955</v>
      </c>
      <c r="AK123" s="53">
        <v>43069</v>
      </c>
      <c r="AL123" s="50">
        <v>2017</v>
      </c>
      <c r="AM123" s="53" t="s">
        <v>2910</v>
      </c>
      <c r="AN123" s="47" t="s">
        <v>2911</v>
      </c>
      <c r="AO123" s="257" t="s">
        <v>3389</v>
      </c>
      <c r="AP123" s="54" t="s">
        <v>3390</v>
      </c>
      <c r="AQ123" s="47" t="s">
        <v>2914</v>
      </c>
      <c r="AR123" s="50">
        <v>2018</v>
      </c>
      <c r="AS123" s="55">
        <v>35302.909564599999</v>
      </c>
      <c r="AT123" s="51">
        <v>0</v>
      </c>
      <c r="AU123" s="51">
        <v>0</v>
      </c>
      <c r="AV123" s="50" t="s">
        <v>136</v>
      </c>
      <c r="AW123" s="51" t="s">
        <v>5249</v>
      </c>
    </row>
    <row r="124" spans="1:49" s="56" customFormat="1" ht="51">
      <c r="A124" s="47">
        <v>2</v>
      </c>
      <c r="B124" s="47" t="s">
        <v>3391</v>
      </c>
      <c r="C124" s="47" t="s">
        <v>131</v>
      </c>
      <c r="D124" s="47" t="s">
        <v>2731</v>
      </c>
      <c r="E124" s="48" t="s">
        <v>2905</v>
      </c>
      <c r="F124" s="47" t="s">
        <v>5388</v>
      </c>
      <c r="G124" s="48" t="s">
        <v>3392</v>
      </c>
      <c r="H124" s="50" t="s">
        <v>2907</v>
      </c>
      <c r="I124" s="47" t="s">
        <v>2907</v>
      </c>
      <c r="J124" s="47" t="s">
        <v>136</v>
      </c>
      <c r="K124" s="47" t="s">
        <v>136</v>
      </c>
      <c r="L124" s="47" t="s">
        <v>2885</v>
      </c>
      <c r="M124" s="47" t="s">
        <v>2910</v>
      </c>
      <c r="N124" s="47" t="s">
        <v>2867</v>
      </c>
      <c r="O124" s="51">
        <v>23148.39</v>
      </c>
      <c r="P124" s="51">
        <v>22035.72</v>
      </c>
      <c r="Q124" s="51">
        <v>22035.72</v>
      </c>
      <c r="R124" s="51">
        <v>26002.149600000001</v>
      </c>
      <c r="S124" s="51" t="s">
        <v>906</v>
      </c>
      <c r="T124" s="52" t="s">
        <v>131</v>
      </c>
      <c r="U124" s="52" t="s">
        <v>139</v>
      </c>
      <c r="V124" s="53">
        <v>42916</v>
      </c>
      <c r="W124" s="53">
        <v>42976</v>
      </c>
      <c r="X124" s="47" t="s">
        <v>2910</v>
      </c>
      <c r="Y124" s="47" t="s">
        <v>2910</v>
      </c>
      <c r="Z124" s="53" t="s">
        <v>2910</v>
      </c>
      <c r="AA124" s="53" t="s">
        <v>2910</v>
      </c>
      <c r="AB124" s="54" t="s">
        <v>5268</v>
      </c>
      <c r="AC124" s="54" t="s">
        <v>567</v>
      </c>
      <c r="AD124" s="47">
        <v>796</v>
      </c>
      <c r="AE124" s="47" t="s">
        <v>555</v>
      </c>
      <c r="AF124" s="47">
        <v>1</v>
      </c>
      <c r="AG124" s="47">
        <v>45</v>
      </c>
      <c r="AH124" s="47" t="s">
        <v>197</v>
      </c>
      <c r="AI124" s="53">
        <v>42996</v>
      </c>
      <c r="AJ124" s="53">
        <v>42996</v>
      </c>
      <c r="AK124" s="53">
        <v>43464</v>
      </c>
      <c r="AL124" s="50" t="s">
        <v>310</v>
      </c>
      <c r="AM124" s="53" t="s">
        <v>2910</v>
      </c>
      <c r="AN124" s="47" t="s">
        <v>2911</v>
      </c>
      <c r="AO124" s="257" t="s">
        <v>3393</v>
      </c>
      <c r="AP124" s="54" t="s">
        <v>3394</v>
      </c>
      <c r="AQ124" s="47" t="s">
        <v>2914</v>
      </c>
      <c r="AR124" s="50">
        <v>2019</v>
      </c>
      <c r="AS124" s="55">
        <v>29687.875328399998</v>
      </c>
      <c r="AT124" s="51">
        <v>0</v>
      </c>
      <c r="AU124" s="51">
        <v>0</v>
      </c>
      <c r="AV124" s="50" t="s">
        <v>136</v>
      </c>
      <c r="AW124" s="51" t="s">
        <v>3048</v>
      </c>
    </row>
    <row r="125" spans="1:49" s="56" customFormat="1" ht="51">
      <c r="A125" s="47">
        <v>1</v>
      </c>
      <c r="B125" s="47" t="s">
        <v>3395</v>
      </c>
      <c r="C125" s="47" t="s">
        <v>131</v>
      </c>
      <c r="D125" s="47" t="s">
        <v>2731</v>
      </c>
      <c r="E125" s="48" t="s">
        <v>2905</v>
      </c>
      <c r="F125" s="47" t="s">
        <v>5389</v>
      </c>
      <c r="G125" s="48" t="s">
        <v>3396</v>
      </c>
      <c r="H125" s="50" t="s">
        <v>2907</v>
      </c>
      <c r="I125" s="47" t="s">
        <v>2907</v>
      </c>
      <c r="J125" s="47" t="s">
        <v>136</v>
      </c>
      <c r="K125" s="47" t="s">
        <v>136</v>
      </c>
      <c r="L125" s="47" t="s">
        <v>2885</v>
      </c>
      <c r="M125" s="47" t="s">
        <v>2910</v>
      </c>
      <c r="N125" s="47" t="s">
        <v>2867</v>
      </c>
      <c r="O125" s="51">
        <v>26267.8</v>
      </c>
      <c r="P125" s="51">
        <v>25558.19</v>
      </c>
      <c r="Q125" s="51">
        <v>25558.19</v>
      </c>
      <c r="R125" s="51">
        <v>30158.664199999996</v>
      </c>
      <c r="S125" s="51" t="s">
        <v>906</v>
      </c>
      <c r="T125" s="52" t="s">
        <v>131</v>
      </c>
      <c r="U125" s="52" t="s">
        <v>139</v>
      </c>
      <c r="V125" s="53">
        <v>42901</v>
      </c>
      <c r="W125" s="53">
        <v>42961</v>
      </c>
      <c r="X125" s="47" t="s">
        <v>2910</v>
      </c>
      <c r="Y125" s="47" t="s">
        <v>2910</v>
      </c>
      <c r="Z125" s="53" t="s">
        <v>2910</v>
      </c>
      <c r="AA125" s="53" t="s">
        <v>2910</v>
      </c>
      <c r="AB125" s="54" t="s">
        <v>5268</v>
      </c>
      <c r="AC125" s="54" t="s">
        <v>567</v>
      </c>
      <c r="AD125" s="47">
        <v>796</v>
      </c>
      <c r="AE125" s="47" t="s">
        <v>555</v>
      </c>
      <c r="AF125" s="47">
        <v>1</v>
      </c>
      <c r="AG125" s="47">
        <v>45</v>
      </c>
      <c r="AH125" s="47" t="s">
        <v>197</v>
      </c>
      <c r="AI125" s="53">
        <v>42981</v>
      </c>
      <c r="AJ125" s="53">
        <v>42981</v>
      </c>
      <c r="AK125" s="53">
        <v>43464</v>
      </c>
      <c r="AL125" s="50" t="s">
        <v>310</v>
      </c>
      <c r="AM125" s="53" t="s">
        <v>2910</v>
      </c>
      <c r="AN125" s="47" t="s">
        <v>2911</v>
      </c>
      <c r="AO125" s="257" t="s">
        <v>3397</v>
      </c>
      <c r="AP125" s="54" t="s">
        <v>3398</v>
      </c>
      <c r="AQ125" s="47" t="s">
        <v>2914</v>
      </c>
      <c r="AR125" s="50">
        <v>2019</v>
      </c>
      <c r="AS125" s="55">
        <v>33354.818265200003</v>
      </c>
      <c r="AT125" s="51">
        <v>0</v>
      </c>
      <c r="AU125" s="51">
        <v>0</v>
      </c>
      <c r="AV125" s="50" t="s">
        <v>136</v>
      </c>
      <c r="AW125" s="51" t="s">
        <v>3048</v>
      </c>
    </row>
    <row r="126" spans="1:49" s="56" customFormat="1" ht="51">
      <c r="A126" s="47">
        <v>2</v>
      </c>
      <c r="B126" s="47" t="s">
        <v>3399</v>
      </c>
      <c r="C126" s="47" t="s">
        <v>131</v>
      </c>
      <c r="D126" s="47" t="s">
        <v>2731</v>
      </c>
      <c r="E126" s="48" t="s">
        <v>2905</v>
      </c>
      <c r="F126" s="47" t="s">
        <v>5390</v>
      </c>
      <c r="G126" s="48" t="s">
        <v>3400</v>
      </c>
      <c r="H126" s="50" t="s">
        <v>2907</v>
      </c>
      <c r="I126" s="47" t="s">
        <v>2907</v>
      </c>
      <c r="J126" s="47" t="s">
        <v>136</v>
      </c>
      <c r="K126" s="47" t="s">
        <v>136</v>
      </c>
      <c r="L126" s="47" t="s">
        <v>2885</v>
      </c>
      <c r="M126" s="47" t="s">
        <v>2910</v>
      </c>
      <c r="N126" s="47" t="s">
        <v>2867</v>
      </c>
      <c r="O126" s="51">
        <v>9881.260000000002</v>
      </c>
      <c r="P126" s="51">
        <v>9134.51</v>
      </c>
      <c r="Q126" s="51">
        <v>9134.51</v>
      </c>
      <c r="R126" s="51">
        <v>10778.721799999999</v>
      </c>
      <c r="S126" s="51" t="s">
        <v>906</v>
      </c>
      <c r="T126" s="52" t="s">
        <v>131</v>
      </c>
      <c r="U126" s="52" t="s">
        <v>139</v>
      </c>
      <c r="V126" s="53">
        <v>42916</v>
      </c>
      <c r="W126" s="53">
        <v>42976</v>
      </c>
      <c r="X126" s="47" t="s">
        <v>2910</v>
      </c>
      <c r="Y126" s="47" t="s">
        <v>2910</v>
      </c>
      <c r="Z126" s="53" t="s">
        <v>2910</v>
      </c>
      <c r="AA126" s="53" t="s">
        <v>2910</v>
      </c>
      <c r="AB126" s="54" t="s">
        <v>5268</v>
      </c>
      <c r="AC126" s="54" t="s">
        <v>567</v>
      </c>
      <c r="AD126" s="47">
        <v>796</v>
      </c>
      <c r="AE126" s="47" t="s">
        <v>555</v>
      </c>
      <c r="AF126" s="47">
        <v>1</v>
      </c>
      <c r="AG126" s="47">
        <v>45</v>
      </c>
      <c r="AH126" s="47" t="s">
        <v>197</v>
      </c>
      <c r="AI126" s="53">
        <v>42996</v>
      </c>
      <c r="AJ126" s="53">
        <v>42996</v>
      </c>
      <c r="AK126" s="53">
        <v>43464</v>
      </c>
      <c r="AL126" s="50" t="s">
        <v>310</v>
      </c>
      <c r="AM126" s="53" t="s">
        <v>2910</v>
      </c>
      <c r="AN126" s="47" t="s">
        <v>2911</v>
      </c>
      <c r="AO126" s="257" t="s">
        <v>3401</v>
      </c>
      <c r="AP126" s="54" t="s">
        <v>3402</v>
      </c>
      <c r="AQ126" s="47" t="s">
        <v>2914</v>
      </c>
      <c r="AR126" s="50">
        <v>2019</v>
      </c>
      <c r="AS126" s="55">
        <v>12545.531044599998</v>
      </c>
      <c r="AT126" s="51">
        <v>0</v>
      </c>
      <c r="AU126" s="51">
        <v>0</v>
      </c>
      <c r="AV126" s="50" t="s">
        <v>136</v>
      </c>
      <c r="AW126" s="51" t="s">
        <v>3048</v>
      </c>
    </row>
    <row r="127" spans="1:49" s="56" customFormat="1" ht="76.5">
      <c r="A127" s="47">
        <v>1</v>
      </c>
      <c r="B127" s="47" t="s">
        <v>3403</v>
      </c>
      <c r="C127" s="47" t="s">
        <v>131</v>
      </c>
      <c r="D127" s="47" t="s">
        <v>2731</v>
      </c>
      <c r="E127" s="48" t="s">
        <v>2905</v>
      </c>
      <c r="F127" s="47" t="s">
        <v>5391</v>
      </c>
      <c r="G127" s="48" t="s">
        <v>3404</v>
      </c>
      <c r="H127" s="50" t="s">
        <v>2907</v>
      </c>
      <c r="I127" s="47" t="s">
        <v>2908</v>
      </c>
      <c r="J127" s="47" t="s">
        <v>135</v>
      </c>
      <c r="K127" s="47" t="s">
        <v>136</v>
      </c>
      <c r="L127" s="47" t="s">
        <v>2885</v>
      </c>
      <c r="M127" s="47" t="s">
        <v>2910</v>
      </c>
      <c r="N127" s="47" t="s">
        <v>2867</v>
      </c>
      <c r="O127" s="51">
        <v>96812.739999999991</v>
      </c>
      <c r="P127" s="51">
        <v>91198.51</v>
      </c>
      <c r="Q127" s="51">
        <v>91198.51</v>
      </c>
      <c r="R127" s="51">
        <v>107614.24179999999</v>
      </c>
      <c r="S127" s="51" t="s">
        <v>566</v>
      </c>
      <c r="T127" s="52" t="s">
        <v>131</v>
      </c>
      <c r="U127" s="52" t="s">
        <v>139</v>
      </c>
      <c r="V127" s="53">
        <v>43038</v>
      </c>
      <c r="W127" s="53">
        <v>43068</v>
      </c>
      <c r="X127" s="47" t="s">
        <v>2910</v>
      </c>
      <c r="Y127" s="47" t="s">
        <v>2910</v>
      </c>
      <c r="Z127" s="53" t="s">
        <v>2910</v>
      </c>
      <c r="AA127" s="53" t="s">
        <v>2910</v>
      </c>
      <c r="AB127" s="54" t="s">
        <v>5268</v>
      </c>
      <c r="AC127" s="54" t="s">
        <v>567</v>
      </c>
      <c r="AD127" s="47">
        <v>796</v>
      </c>
      <c r="AE127" s="47" t="s">
        <v>555</v>
      </c>
      <c r="AF127" s="47">
        <v>1</v>
      </c>
      <c r="AG127" s="47">
        <v>45</v>
      </c>
      <c r="AH127" s="47" t="s">
        <v>197</v>
      </c>
      <c r="AI127" s="53">
        <v>43088</v>
      </c>
      <c r="AJ127" s="53">
        <v>43088</v>
      </c>
      <c r="AK127" s="53">
        <v>43830</v>
      </c>
      <c r="AL127" s="50" t="s">
        <v>604</v>
      </c>
      <c r="AM127" s="53" t="s">
        <v>2910</v>
      </c>
      <c r="AN127" s="47" t="s">
        <v>2911</v>
      </c>
      <c r="AO127" s="257" t="s">
        <v>3405</v>
      </c>
      <c r="AP127" s="54" t="s">
        <v>3406</v>
      </c>
      <c r="AQ127" s="47" t="s">
        <v>2914</v>
      </c>
      <c r="AR127" s="50">
        <v>2020</v>
      </c>
      <c r="AS127" s="55">
        <v>308547.08214619994</v>
      </c>
      <c r="AT127" s="51">
        <v>0</v>
      </c>
      <c r="AU127" s="51">
        <v>19.420000000000002</v>
      </c>
      <c r="AV127" s="50" t="s">
        <v>136</v>
      </c>
      <c r="AW127" s="51" t="s">
        <v>3353</v>
      </c>
    </row>
    <row r="128" spans="1:49" s="56" customFormat="1" ht="51">
      <c r="A128" s="47">
        <v>2</v>
      </c>
      <c r="B128" s="47" t="s">
        <v>3407</v>
      </c>
      <c r="C128" s="47" t="s">
        <v>131</v>
      </c>
      <c r="D128" s="47" t="s">
        <v>2731</v>
      </c>
      <c r="E128" s="48" t="s">
        <v>2905</v>
      </c>
      <c r="F128" s="47" t="s">
        <v>5392</v>
      </c>
      <c r="G128" s="48" t="s">
        <v>3408</v>
      </c>
      <c r="H128" s="50" t="s">
        <v>2907</v>
      </c>
      <c r="I128" s="47" t="s">
        <v>2908</v>
      </c>
      <c r="J128" s="47" t="s">
        <v>135</v>
      </c>
      <c r="K128" s="47" t="s">
        <v>136</v>
      </c>
      <c r="L128" s="47" t="s">
        <v>2885</v>
      </c>
      <c r="M128" s="47" t="s">
        <v>2910</v>
      </c>
      <c r="N128" s="47" t="s">
        <v>2867</v>
      </c>
      <c r="O128" s="51">
        <v>25314.769999999997</v>
      </c>
      <c r="P128" s="51">
        <v>25121.221720278285</v>
      </c>
      <c r="Q128" s="51">
        <v>25121.221720278285</v>
      </c>
      <c r="R128" s="51">
        <v>29643.041629928375</v>
      </c>
      <c r="S128" s="51" t="s">
        <v>566</v>
      </c>
      <c r="T128" s="52" t="s">
        <v>131</v>
      </c>
      <c r="U128" s="52" t="s">
        <v>139</v>
      </c>
      <c r="V128" s="53">
        <v>43040</v>
      </c>
      <c r="W128" s="53">
        <v>43070</v>
      </c>
      <c r="X128" s="47" t="s">
        <v>2910</v>
      </c>
      <c r="Y128" s="47" t="s">
        <v>2910</v>
      </c>
      <c r="Z128" s="53" t="s">
        <v>2910</v>
      </c>
      <c r="AA128" s="53" t="s">
        <v>2910</v>
      </c>
      <c r="AB128" s="54" t="s">
        <v>5268</v>
      </c>
      <c r="AC128" s="54" t="s">
        <v>567</v>
      </c>
      <c r="AD128" s="47">
        <v>796</v>
      </c>
      <c r="AE128" s="47" t="s">
        <v>555</v>
      </c>
      <c r="AF128" s="47">
        <v>1</v>
      </c>
      <c r="AG128" s="47">
        <v>45</v>
      </c>
      <c r="AH128" s="47" t="s">
        <v>197</v>
      </c>
      <c r="AI128" s="53">
        <v>43090</v>
      </c>
      <c r="AJ128" s="53">
        <v>43090</v>
      </c>
      <c r="AK128" s="53">
        <v>43646</v>
      </c>
      <c r="AL128" s="50" t="s">
        <v>604</v>
      </c>
      <c r="AM128" s="53" t="s">
        <v>2910</v>
      </c>
      <c r="AN128" s="47" t="s">
        <v>2911</v>
      </c>
      <c r="AO128" s="257" t="s">
        <v>3409</v>
      </c>
      <c r="AP128" s="54" t="s">
        <v>3410</v>
      </c>
      <c r="AQ128" s="47" t="s">
        <v>2914</v>
      </c>
      <c r="AR128" s="50">
        <v>2020</v>
      </c>
      <c r="AS128" s="55">
        <v>35273.347449399989</v>
      </c>
      <c r="AT128" s="51">
        <v>0</v>
      </c>
      <c r="AU128" s="51">
        <v>4.2</v>
      </c>
      <c r="AV128" s="50" t="s">
        <v>136</v>
      </c>
      <c r="AW128" s="51" t="s">
        <v>3353</v>
      </c>
    </row>
    <row r="129" spans="1:49" s="56" customFormat="1" ht="51">
      <c r="A129" s="47">
        <v>1</v>
      </c>
      <c r="B129" s="47" t="s">
        <v>3411</v>
      </c>
      <c r="C129" s="47" t="s">
        <v>131</v>
      </c>
      <c r="D129" s="47" t="s">
        <v>2731</v>
      </c>
      <c r="E129" s="48" t="s">
        <v>2905</v>
      </c>
      <c r="F129" s="47" t="s">
        <v>5393</v>
      </c>
      <c r="G129" s="48" t="s">
        <v>3412</v>
      </c>
      <c r="H129" s="50" t="s">
        <v>2907</v>
      </c>
      <c r="I129" s="47" t="s">
        <v>2908</v>
      </c>
      <c r="J129" s="47" t="s">
        <v>135</v>
      </c>
      <c r="K129" s="47" t="s">
        <v>136</v>
      </c>
      <c r="L129" s="47" t="s">
        <v>2885</v>
      </c>
      <c r="M129" s="47" t="s">
        <v>2910</v>
      </c>
      <c r="N129" s="47" t="s">
        <v>2867</v>
      </c>
      <c r="O129" s="51">
        <v>21771.08</v>
      </c>
      <c r="P129" s="51">
        <v>21606.54</v>
      </c>
      <c r="Q129" s="51">
        <v>21606.54</v>
      </c>
      <c r="R129" s="51">
        <v>25495.717199999999</v>
      </c>
      <c r="S129" s="51" t="s">
        <v>566</v>
      </c>
      <c r="T129" s="52" t="s">
        <v>131</v>
      </c>
      <c r="U129" s="52" t="s">
        <v>139</v>
      </c>
      <c r="V129" s="53">
        <v>43040</v>
      </c>
      <c r="W129" s="53">
        <v>43070</v>
      </c>
      <c r="X129" s="47" t="s">
        <v>2910</v>
      </c>
      <c r="Y129" s="47" t="s">
        <v>2910</v>
      </c>
      <c r="Z129" s="53" t="s">
        <v>2910</v>
      </c>
      <c r="AA129" s="53" t="s">
        <v>2910</v>
      </c>
      <c r="AB129" s="54" t="s">
        <v>5268</v>
      </c>
      <c r="AC129" s="54" t="s">
        <v>567</v>
      </c>
      <c r="AD129" s="47">
        <v>796</v>
      </c>
      <c r="AE129" s="47" t="s">
        <v>555</v>
      </c>
      <c r="AF129" s="47">
        <v>1</v>
      </c>
      <c r="AG129" s="47">
        <v>45</v>
      </c>
      <c r="AH129" s="47" t="s">
        <v>197</v>
      </c>
      <c r="AI129" s="53">
        <v>43090</v>
      </c>
      <c r="AJ129" s="53">
        <v>43090</v>
      </c>
      <c r="AK129" s="53">
        <v>43646</v>
      </c>
      <c r="AL129" s="50" t="s">
        <v>604</v>
      </c>
      <c r="AM129" s="53" t="s">
        <v>2910</v>
      </c>
      <c r="AN129" s="47" t="s">
        <v>2911</v>
      </c>
      <c r="AO129" s="257" t="s">
        <v>3413</v>
      </c>
      <c r="AP129" s="54" t="s">
        <v>3414</v>
      </c>
      <c r="AQ129" s="47" t="s">
        <v>2914</v>
      </c>
      <c r="AR129" s="53">
        <v>2020</v>
      </c>
      <c r="AS129" s="55">
        <v>30349.567443799999</v>
      </c>
      <c r="AT129" s="51">
        <v>0</v>
      </c>
      <c r="AU129" s="51">
        <v>0.89</v>
      </c>
      <c r="AV129" s="50" t="s">
        <v>136</v>
      </c>
      <c r="AW129" s="51" t="s">
        <v>3353</v>
      </c>
    </row>
    <row r="130" spans="1:49" s="56" customFormat="1" ht="51">
      <c r="A130" s="47">
        <v>2</v>
      </c>
      <c r="B130" s="47" t="s">
        <v>3415</v>
      </c>
      <c r="C130" s="47" t="s">
        <v>131</v>
      </c>
      <c r="D130" s="47" t="s">
        <v>2731</v>
      </c>
      <c r="E130" s="48" t="s">
        <v>2905</v>
      </c>
      <c r="F130" s="47" t="s">
        <v>5394</v>
      </c>
      <c r="G130" s="48" t="s">
        <v>3416</v>
      </c>
      <c r="H130" s="50" t="s">
        <v>2907</v>
      </c>
      <c r="I130" s="47" t="s">
        <v>2908</v>
      </c>
      <c r="J130" s="47" t="s">
        <v>135</v>
      </c>
      <c r="K130" s="47" t="s">
        <v>136</v>
      </c>
      <c r="L130" s="47" t="s">
        <v>2885</v>
      </c>
      <c r="M130" s="47" t="s">
        <v>2910</v>
      </c>
      <c r="N130" s="47" t="s">
        <v>2867</v>
      </c>
      <c r="O130" s="51">
        <v>21441.13</v>
      </c>
      <c r="P130" s="51">
        <v>20587.939999999999</v>
      </c>
      <c r="Q130" s="51">
        <v>20587.939999999999</v>
      </c>
      <c r="R130" s="51">
        <v>24293.769199999999</v>
      </c>
      <c r="S130" s="51" t="s">
        <v>566</v>
      </c>
      <c r="T130" s="52" t="s">
        <v>131</v>
      </c>
      <c r="U130" s="52" t="s">
        <v>139</v>
      </c>
      <c r="V130" s="53">
        <v>43040</v>
      </c>
      <c r="W130" s="53">
        <v>43070</v>
      </c>
      <c r="X130" s="47" t="s">
        <v>2910</v>
      </c>
      <c r="Y130" s="47" t="s">
        <v>2910</v>
      </c>
      <c r="Z130" s="53" t="s">
        <v>2910</v>
      </c>
      <c r="AA130" s="53" t="s">
        <v>2910</v>
      </c>
      <c r="AB130" s="54" t="s">
        <v>5268</v>
      </c>
      <c r="AC130" s="54" t="s">
        <v>567</v>
      </c>
      <c r="AD130" s="47">
        <v>796</v>
      </c>
      <c r="AE130" s="47" t="s">
        <v>555</v>
      </c>
      <c r="AF130" s="47">
        <v>1</v>
      </c>
      <c r="AG130" s="47">
        <v>45</v>
      </c>
      <c r="AH130" s="47" t="s">
        <v>197</v>
      </c>
      <c r="AI130" s="53">
        <v>43090</v>
      </c>
      <c r="AJ130" s="53">
        <v>43090</v>
      </c>
      <c r="AK130" s="53">
        <v>43554</v>
      </c>
      <c r="AL130" s="50" t="s">
        <v>604</v>
      </c>
      <c r="AM130" s="53" t="s">
        <v>2910</v>
      </c>
      <c r="AN130" s="47" t="s">
        <v>2911</v>
      </c>
      <c r="AO130" s="257" t="s">
        <v>3417</v>
      </c>
      <c r="AP130" s="54" t="s">
        <v>3418</v>
      </c>
      <c r="AQ130" s="47" t="s">
        <v>2914</v>
      </c>
      <c r="AR130" s="50">
        <v>2020</v>
      </c>
      <c r="AS130" s="55">
        <v>27954.751295999999</v>
      </c>
      <c r="AT130" s="51">
        <v>0</v>
      </c>
      <c r="AU130" s="51">
        <v>0.16</v>
      </c>
      <c r="AV130" s="50" t="s">
        <v>136</v>
      </c>
      <c r="AW130" s="51" t="s">
        <v>3353</v>
      </c>
    </row>
    <row r="131" spans="1:49" s="56" customFormat="1" ht="51">
      <c r="A131" s="47">
        <v>2</v>
      </c>
      <c r="B131" s="47" t="s">
        <v>3419</v>
      </c>
      <c r="C131" s="47" t="s">
        <v>131</v>
      </c>
      <c r="D131" s="47" t="s">
        <v>2731</v>
      </c>
      <c r="E131" s="48" t="s">
        <v>2905</v>
      </c>
      <c r="F131" s="47" t="s">
        <v>5395</v>
      </c>
      <c r="G131" s="48" t="s">
        <v>3420</v>
      </c>
      <c r="H131" s="50" t="s">
        <v>2907</v>
      </c>
      <c r="I131" s="47" t="s">
        <v>2908</v>
      </c>
      <c r="J131" s="47" t="s">
        <v>135</v>
      </c>
      <c r="K131" s="47" t="s">
        <v>136</v>
      </c>
      <c r="L131" s="47" t="s">
        <v>2885</v>
      </c>
      <c r="M131" s="47" t="s">
        <v>2910</v>
      </c>
      <c r="N131" s="47" t="s">
        <v>2867</v>
      </c>
      <c r="O131" s="51">
        <v>21862.5</v>
      </c>
      <c r="P131" s="51">
        <v>12440.87</v>
      </c>
      <c r="Q131" s="51">
        <v>12440.87</v>
      </c>
      <c r="R131" s="51">
        <v>14680.2266</v>
      </c>
      <c r="S131" s="51" t="s">
        <v>566</v>
      </c>
      <c r="T131" s="52" t="s">
        <v>131</v>
      </c>
      <c r="U131" s="52" t="s">
        <v>139</v>
      </c>
      <c r="V131" s="53">
        <v>43040</v>
      </c>
      <c r="W131" s="53">
        <v>43070</v>
      </c>
      <c r="X131" s="47" t="s">
        <v>2910</v>
      </c>
      <c r="Y131" s="47" t="s">
        <v>2910</v>
      </c>
      <c r="Z131" s="53" t="s">
        <v>2910</v>
      </c>
      <c r="AA131" s="53" t="s">
        <v>2910</v>
      </c>
      <c r="AB131" s="54" t="s">
        <v>5268</v>
      </c>
      <c r="AC131" s="54" t="s">
        <v>567</v>
      </c>
      <c r="AD131" s="47">
        <v>796</v>
      </c>
      <c r="AE131" s="47" t="s">
        <v>555</v>
      </c>
      <c r="AF131" s="47">
        <v>1</v>
      </c>
      <c r="AG131" s="47">
        <v>45</v>
      </c>
      <c r="AH131" s="47" t="s">
        <v>197</v>
      </c>
      <c r="AI131" s="53">
        <v>43090</v>
      </c>
      <c r="AJ131" s="53">
        <v>43090</v>
      </c>
      <c r="AK131" s="53">
        <v>43554</v>
      </c>
      <c r="AL131" s="50" t="s">
        <v>604</v>
      </c>
      <c r="AM131" s="53" t="s">
        <v>2910</v>
      </c>
      <c r="AN131" s="47" t="s">
        <v>2911</v>
      </c>
      <c r="AO131" s="257" t="s">
        <v>3421</v>
      </c>
      <c r="AP131" s="54" t="s">
        <v>3422</v>
      </c>
      <c r="AQ131" s="47" t="s">
        <v>2914</v>
      </c>
      <c r="AR131" s="50">
        <v>2020</v>
      </c>
      <c r="AS131" s="55">
        <v>28674.320004199999</v>
      </c>
      <c r="AT131" s="51">
        <v>0</v>
      </c>
      <c r="AU131" s="51">
        <v>0</v>
      </c>
      <c r="AV131" s="50" t="s">
        <v>136</v>
      </c>
      <c r="AW131" s="51" t="s">
        <v>3353</v>
      </c>
    </row>
    <row r="132" spans="1:49" s="56" customFormat="1" ht="63.75">
      <c r="A132" s="47">
        <v>2</v>
      </c>
      <c r="B132" s="47" t="s">
        <v>3423</v>
      </c>
      <c r="C132" s="47" t="s">
        <v>131</v>
      </c>
      <c r="D132" s="47" t="s">
        <v>2733</v>
      </c>
      <c r="E132" s="48" t="s">
        <v>3424</v>
      </c>
      <c r="F132" s="47" t="s">
        <v>3425</v>
      </c>
      <c r="G132" s="48" t="s">
        <v>3426</v>
      </c>
      <c r="H132" s="50" t="s">
        <v>3427</v>
      </c>
      <c r="I132" s="47" t="s">
        <v>3428</v>
      </c>
      <c r="J132" s="47" t="s">
        <v>135</v>
      </c>
      <c r="K132" s="47" t="s">
        <v>136</v>
      </c>
      <c r="L132" s="47" t="s">
        <v>2885</v>
      </c>
      <c r="M132" s="47" t="s">
        <v>2872</v>
      </c>
      <c r="N132" s="47" t="s">
        <v>2867</v>
      </c>
      <c r="O132" s="51">
        <v>275709.02561913576</v>
      </c>
      <c r="P132" s="51">
        <v>176801.00189776861</v>
      </c>
      <c r="Q132" s="51">
        <v>176801.00189776861</v>
      </c>
      <c r="R132" s="51">
        <v>208625.18223936696</v>
      </c>
      <c r="S132" s="51" t="s">
        <v>906</v>
      </c>
      <c r="T132" s="52" t="s">
        <v>131</v>
      </c>
      <c r="U132" s="52" t="s">
        <v>139</v>
      </c>
      <c r="V132" s="53">
        <v>42714</v>
      </c>
      <c r="W132" s="53">
        <v>42774</v>
      </c>
      <c r="X132" s="47" t="s">
        <v>2910</v>
      </c>
      <c r="Y132" s="47" t="s">
        <v>2910</v>
      </c>
      <c r="Z132" s="53" t="s">
        <v>2910</v>
      </c>
      <c r="AA132" s="53" t="s">
        <v>2910</v>
      </c>
      <c r="AB132" s="54" t="s">
        <v>5396</v>
      </c>
      <c r="AC132" s="54" t="s">
        <v>567</v>
      </c>
      <c r="AD132" s="47">
        <v>796</v>
      </c>
      <c r="AE132" s="47" t="s">
        <v>555</v>
      </c>
      <c r="AF132" s="47">
        <v>1</v>
      </c>
      <c r="AG132" s="47">
        <v>45</v>
      </c>
      <c r="AH132" s="47" t="s">
        <v>197</v>
      </c>
      <c r="AI132" s="53">
        <v>42794</v>
      </c>
      <c r="AJ132" s="53">
        <v>42794</v>
      </c>
      <c r="AK132" s="53">
        <v>43100</v>
      </c>
      <c r="AL132" s="50">
        <v>2017</v>
      </c>
      <c r="AM132" s="53"/>
      <c r="AN132" s="47" t="s">
        <v>2911</v>
      </c>
      <c r="AO132" s="257" t="s">
        <v>3429</v>
      </c>
      <c r="AP132" s="54" t="s">
        <v>3430</v>
      </c>
      <c r="AQ132" s="47" t="s">
        <v>2914</v>
      </c>
      <c r="AR132" s="50">
        <v>2022</v>
      </c>
      <c r="AS132" s="55">
        <v>1324301.5384565999</v>
      </c>
      <c r="AT132" s="51">
        <v>0</v>
      </c>
      <c r="AU132" s="51">
        <v>0</v>
      </c>
      <c r="AV132" s="50" t="s">
        <v>136</v>
      </c>
      <c r="AW132" s="51" t="s">
        <v>2733</v>
      </c>
    </row>
    <row r="133" spans="1:49" s="56" customFormat="1" ht="63.75">
      <c r="A133" s="47">
        <v>2</v>
      </c>
      <c r="B133" s="47" t="s">
        <v>3431</v>
      </c>
      <c r="C133" s="47" t="s">
        <v>131</v>
      </c>
      <c r="D133" s="47" t="s">
        <v>2733</v>
      </c>
      <c r="E133" s="48" t="s">
        <v>3424</v>
      </c>
      <c r="F133" s="47" t="s">
        <v>3432</v>
      </c>
      <c r="G133" s="48" t="s">
        <v>3433</v>
      </c>
      <c r="H133" s="50" t="s">
        <v>3427</v>
      </c>
      <c r="I133" s="47" t="s">
        <v>3434</v>
      </c>
      <c r="J133" s="47" t="s">
        <v>136</v>
      </c>
      <c r="K133" s="47" t="s">
        <v>136</v>
      </c>
      <c r="L133" s="47" t="s">
        <v>2885</v>
      </c>
      <c r="M133" s="47" t="s">
        <v>2872</v>
      </c>
      <c r="N133" s="47" t="s">
        <v>2867</v>
      </c>
      <c r="O133" s="51">
        <v>776333.18257171824</v>
      </c>
      <c r="P133" s="51">
        <v>460455.945804146</v>
      </c>
      <c r="Q133" s="51">
        <v>460455.945804146</v>
      </c>
      <c r="R133" s="51">
        <v>543338.01604889228</v>
      </c>
      <c r="S133" s="51" t="s">
        <v>906</v>
      </c>
      <c r="T133" s="52" t="s">
        <v>131</v>
      </c>
      <c r="U133" s="52" t="s">
        <v>139</v>
      </c>
      <c r="V133" s="53">
        <v>42714</v>
      </c>
      <c r="W133" s="53">
        <v>42774</v>
      </c>
      <c r="X133" s="47" t="s">
        <v>2910</v>
      </c>
      <c r="Y133" s="47" t="s">
        <v>2910</v>
      </c>
      <c r="Z133" s="53" t="s">
        <v>2910</v>
      </c>
      <c r="AA133" s="53" t="s">
        <v>2910</v>
      </c>
      <c r="AB133" s="54" t="s">
        <v>5396</v>
      </c>
      <c r="AC133" s="54" t="s">
        <v>567</v>
      </c>
      <c r="AD133" s="47">
        <v>796</v>
      </c>
      <c r="AE133" s="47" t="s">
        <v>555</v>
      </c>
      <c r="AF133" s="47">
        <v>1</v>
      </c>
      <c r="AG133" s="47">
        <v>46</v>
      </c>
      <c r="AH133" s="47" t="s">
        <v>201</v>
      </c>
      <c r="AI133" s="53">
        <v>42794</v>
      </c>
      <c r="AJ133" s="53">
        <v>42794</v>
      </c>
      <c r="AK133" s="53">
        <v>43100</v>
      </c>
      <c r="AL133" s="50">
        <v>2017</v>
      </c>
      <c r="AM133" s="53"/>
      <c r="AN133" s="47" t="s">
        <v>2911</v>
      </c>
      <c r="AO133" s="257" t="s">
        <v>3435</v>
      </c>
      <c r="AP133" s="54" t="s">
        <v>3436</v>
      </c>
      <c r="AQ133" s="47" t="s">
        <v>2914</v>
      </c>
      <c r="AR133" s="50">
        <v>2022</v>
      </c>
      <c r="AS133" s="55">
        <v>2466476.9776121997</v>
      </c>
      <c r="AT133" s="51">
        <v>0</v>
      </c>
      <c r="AU133" s="51">
        <v>0</v>
      </c>
      <c r="AV133" s="50" t="s">
        <v>136</v>
      </c>
      <c r="AW133" s="51" t="s">
        <v>2733</v>
      </c>
    </row>
    <row r="134" spans="1:49" s="71" customFormat="1" ht="51">
      <c r="A134" s="57">
        <v>2</v>
      </c>
      <c r="B134" s="57" t="s">
        <v>3437</v>
      </c>
      <c r="C134" s="47" t="s">
        <v>131</v>
      </c>
      <c r="D134" s="58" t="s">
        <v>2733</v>
      </c>
      <c r="E134" s="59" t="s">
        <v>3424</v>
      </c>
      <c r="F134" s="57" t="s">
        <v>3438</v>
      </c>
      <c r="G134" s="59" t="s">
        <v>3439</v>
      </c>
      <c r="H134" s="57" t="s">
        <v>3427</v>
      </c>
      <c r="I134" s="60" t="s">
        <v>3428</v>
      </c>
      <c r="J134" s="49" t="s">
        <v>135</v>
      </c>
      <c r="K134" s="47" t="s">
        <v>136</v>
      </c>
      <c r="L134" s="49" t="s">
        <v>3440</v>
      </c>
      <c r="M134" s="61" t="s">
        <v>2872</v>
      </c>
      <c r="N134" s="47" t="s">
        <v>2867</v>
      </c>
      <c r="O134" s="62">
        <v>382011.75744852494</v>
      </c>
      <c r="P134" s="62">
        <v>200000.01475999996</v>
      </c>
      <c r="Q134" s="62">
        <v>200000.01475999996</v>
      </c>
      <c r="R134" s="62">
        <v>236000.01741679994</v>
      </c>
      <c r="S134" s="51" t="s">
        <v>906</v>
      </c>
      <c r="T134" s="52" t="s">
        <v>131</v>
      </c>
      <c r="U134" s="52" t="s">
        <v>139</v>
      </c>
      <c r="V134" s="63">
        <v>42714</v>
      </c>
      <c r="W134" s="53">
        <v>42774</v>
      </c>
      <c r="X134" s="57" t="s">
        <v>2910</v>
      </c>
      <c r="Y134" s="57" t="s">
        <v>2910</v>
      </c>
      <c r="Z134" s="57" t="s">
        <v>2910</v>
      </c>
      <c r="AA134" s="57" t="s">
        <v>2910</v>
      </c>
      <c r="AB134" s="54" t="s">
        <v>5396</v>
      </c>
      <c r="AC134" s="54" t="s">
        <v>567</v>
      </c>
      <c r="AD134" s="47">
        <v>796</v>
      </c>
      <c r="AE134" s="47" t="s">
        <v>555</v>
      </c>
      <c r="AF134" s="47">
        <v>1</v>
      </c>
      <c r="AG134" s="64">
        <v>45</v>
      </c>
      <c r="AH134" s="65" t="s">
        <v>197</v>
      </c>
      <c r="AI134" s="63">
        <v>42794</v>
      </c>
      <c r="AJ134" s="53">
        <v>42794</v>
      </c>
      <c r="AK134" s="63">
        <v>43830</v>
      </c>
      <c r="AL134" s="50" t="s">
        <v>604</v>
      </c>
      <c r="AM134" s="65"/>
      <c r="AN134" s="64" t="s">
        <v>2911</v>
      </c>
      <c r="AO134" s="259" t="s">
        <v>3429</v>
      </c>
      <c r="AP134" s="66" t="s">
        <v>3430</v>
      </c>
      <c r="AQ134" s="67" t="s">
        <v>2914</v>
      </c>
      <c r="AR134" s="68">
        <v>2022</v>
      </c>
      <c r="AS134" s="69">
        <v>1324301.5384565999</v>
      </c>
      <c r="AT134" s="70">
        <v>0</v>
      </c>
      <c r="AU134" s="70">
        <v>0</v>
      </c>
      <c r="AV134" s="55" t="s">
        <v>136</v>
      </c>
      <c r="AW134" s="55" t="s">
        <v>2733</v>
      </c>
    </row>
    <row r="135" spans="1:49" s="71" customFormat="1" ht="51">
      <c r="A135" s="57">
        <v>2</v>
      </c>
      <c r="B135" s="57" t="s">
        <v>3441</v>
      </c>
      <c r="C135" s="47" t="s">
        <v>131</v>
      </c>
      <c r="D135" s="58" t="s">
        <v>2730</v>
      </c>
      <c r="E135" s="59" t="s">
        <v>3442</v>
      </c>
      <c r="F135" s="57" t="s">
        <v>5397</v>
      </c>
      <c r="G135" s="59" t="s">
        <v>3443</v>
      </c>
      <c r="H135" s="57" t="s">
        <v>2907</v>
      </c>
      <c r="I135" s="60" t="s">
        <v>2907</v>
      </c>
      <c r="J135" s="49" t="s">
        <v>136</v>
      </c>
      <c r="K135" s="47" t="s">
        <v>136</v>
      </c>
      <c r="L135" s="49" t="s">
        <v>2885</v>
      </c>
      <c r="M135" s="61" t="s">
        <v>2910</v>
      </c>
      <c r="N135" s="47" t="s">
        <v>2867</v>
      </c>
      <c r="O135" s="62">
        <v>164805.59093506302</v>
      </c>
      <c r="P135" s="62">
        <v>162906.26776036201</v>
      </c>
      <c r="Q135" s="62">
        <v>162906.26776036201</v>
      </c>
      <c r="R135" s="62">
        <v>192229.39595722716</v>
      </c>
      <c r="S135" s="51" t="s">
        <v>906</v>
      </c>
      <c r="T135" s="52" t="s">
        <v>131</v>
      </c>
      <c r="U135" s="52" t="s">
        <v>139</v>
      </c>
      <c r="V135" s="63">
        <v>42809</v>
      </c>
      <c r="W135" s="53">
        <v>42869</v>
      </c>
      <c r="X135" s="57" t="s">
        <v>2910</v>
      </c>
      <c r="Y135" s="57" t="s">
        <v>2910</v>
      </c>
      <c r="Z135" s="57" t="s">
        <v>2910</v>
      </c>
      <c r="AA135" s="57" t="s">
        <v>2910</v>
      </c>
      <c r="AB135" s="54" t="s">
        <v>5398</v>
      </c>
      <c r="AC135" s="54" t="s">
        <v>567</v>
      </c>
      <c r="AD135" s="47">
        <v>796</v>
      </c>
      <c r="AE135" s="47" t="s">
        <v>555</v>
      </c>
      <c r="AF135" s="47">
        <v>1</v>
      </c>
      <c r="AG135" s="64">
        <v>46</v>
      </c>
      <c r="AH135" s="65" t="s">
        <v>201</v>
      </c>
      <c r="AI135" s="63">
        <v>42889</v>
      </c>
      <c r="AJ135" s="53">
        <v>42889</v>
      </c>
      <c r="AK135" s="63">
        <v>43465</v>
      </c>
      <c r="AL135" s="50" t="s">
        <v>310</v>
      </c>
      <c r="AM135" s="65" t="s">
        <v>2910</v>
      </c>
      <c r="AN135" s="64" t="s">
        <v>2911</v>
      </c>
      <c r="AO135" s="259" t="s">
        <v>3444</v>
      </c>
      <c r="AP135" s="66" t="s">
        <v>3445</v>
      </c>
      <c r="AQ135" s="67" t="s">
        <v>2914</v>
      </c>
      <c r="AR135" s="68">
        <v>2019</v>
      </c>
      <c r="AS135" s="69">
        <v>207920.77000000002</v>
      </c>
      <c r="AT135" s="70"/>
      <c r="AU135" s="70">
        <v>28.5</v>
      </c>
      <c r="AV135" s="55" t="s">
        <v>136</v>
      </c>
      <c r="AW135" s="55" t="s">
        <v>3446</v>
      </c>
    </row>
    <row r="136" spans="1:49" s="71" customFormat="1" ht="51">
      <c r="A136" s="57">
        <v>2</v>
      </c>
      <c r="B136" s="57" t="s">
        <v>3447</v>
      </c>
      <c r="C136" s="47" t="s">
        <v>131</v>
      </c>
      <c r="D136" s="58" t="s">
        <v>2730</v>
      </c>
      <c r="E136" s="59" t="s">
        <v>3448</v>
      </c>
      <c r="F136" s="57" t="s">
        <v>5399</v>
      </c>
      <c r="G136" s="59" t="s">
        <v>3449</v>
      </c>
      <c r="H136" s="57" t="s">
        <v>2603</v>
      </c>
      <c r="I136" s="60">
        <v>71</v>
      </c>
      <c r="J136" s="49" t="s">
        <v>136</v>
      </c>
      <c r="K136" s="47" t="s">
        <v>136</v>
      </c>
      <c r="L136" s="49" t="s">
        <v>2885</v>
      </c>
      <c r="M136" s="61" t="s">
        <v>2910</v>
      </c>
      <c r="N136" s="47" t="s">
        <v>2867</v>
      </c>
      <c r="O136" s="62">
        <v>13280.927461159832</v>
      </c>
      <c r="P136" s="62">
        <v>9296.6492228118823</v>
      </c>
      <c r="Q136" s="62">
        <v>9296.6492228118823</v>
      </c>
      <c r="R136" s="62">
        <v>10970.046082918021</v>
      </c>
      <c r="S136" s="51" t="s">
        <v>566</v>
      </c>
      <c r="T136" s="52" t="s">
        <v>131</v>
      </c>
      <c r="U136" s="52" t="s">
        <v>139</v>
      </c>
      <c r="V136" s="63">
        <v>42765</v>
      </c>
      <c r="W136" s="53">
        <v>42810</v>
      </c>
      <c r="X136" s="57" t="s">
        <v>2910</v>
      </c>
      <c r="Y136" s="57" t="s">
        <v>2910</v>
      </c>
      <c r="Z136" s="57" t="s">
        <v>2910</v>
      </c>
      <c r="AA136" s="57" t="s">
        <v>2910</v>
      </c>
      <c r="AB136" s="54" t="s">
        <v>5400</v>
      </c>
      <c r="AC136" s="54" t="s">
        <v>567</v>
      </c>
      <c r="AD136" s="47">
        <v>796</v>
      </c>
      <c r="AE136" s="47" t="s">
        <v>555</v>
      </c>
      <c r="AF136" s="47">
        <v>1</v>
      </c>
      <c r="AG136" s="64">
        <v>46</v>
      </c>
      <c r="AH136" s="65" t="s">
        <v>201</v>
      </c>
      <c r="AI136" s="63">
        <v>42830</v>
      </c>
      <c r="AJ136" s="53">
        <v>42830</v>
      </c>
      <c r="AK136" s="63">
        <v>43100</v>
      </c>
      <c r="AL136" s="50">
        <v>2017</v>
      </c>
      <c r="AM136" s="65" t="s">
        <v>2910</v>
      </c>
      <c r="AN136" s="64" t="s">
        <v>2911</v>
      </c>
      <c r="AO136" s="259" t="s">
        <v>3450</v>
      </c>
      <c r="AP136" s="66" t="s">
        <v>3451</v>
      </c>
      <c r="AQ136" s="67" t="s">
        <v>2914</v>
      </c>
      <c r="AR136" s="68" t="s">
        <v>3452</v>
      </c>
      <c r="AS136" s="69">
        <v>765185.03418467299</v>
      </c>
      <c r="AT136" s="70">
        <v>80</v>
      </c>
      <c r="AU136" s="70">
        <v>0</v>
      </c>
      <c r="AV136" s="55" t="s">
        <v>136</v>
      </c>
      <c r="AW136" s="55" t="s">
        <v>3446</v>
      </c>
    </row>
    <row r="137" spans="1:49" s="71" customFormat="1" ht="77.25" customHeight="1">
      <c r="A137" s="57">
        <v>2</v>
      </c>
      <c r="B137" s="57" t="s">
        <v>3453</v>
      </c>
      <c r="C137" s="47" t="s">
        <v>131</v>
      </c>
      <c r="D137" s="58" t="s">
        <v>2730</v>
      </c>
      <c r="E137" s="59" t="s">
        <v>3454</v>
      </c>
      <c r="F137" s="57" t="s">
        <v>5401</v>
      </c>
      <c r="G137" s="59" t="s">
        <v>3455</v>
      </c>
      <c r="H137" s="50" t="s">
        <v>2603</v>
      </c>
      <c r="I137" s="47">
        <v>71</v>
      </c>
      <c r="J137" s="49" t="s">
        <v>136</v>
      </c>
      <c r="K137" s="47" t="s">
        <v>136</v>
      </c>
      <c r="L137" s="49" t="s">
        <v>2885</v>
      </c>
      <c r="M137" s="61" t="s">
        <v>2910</v>
      </c>
      <c r="N137" s="47" t="s">
        <v>2867</v>
      </c>
      <c r="O137" s="62">
        <v>41124.195710638021</v>
      </c>
      <c r="P137" s="62">
        <v>38588.215023260847</v>
      </c>
      <c r="Q137" s="62">
        <v>38588.215023260847</v>
      </c>
      <c r="R137" s="62">
        <v>45534.093727447798</v>
      </c>
      <c r="S137" s="51" t="s">
        <v>906</v>
      </c>
      <c r="T137" s="52" t="s">
        <v>131</v>
      </c>
      <c r="U137" s="52" t="s">
        <v>139</v>
      </c>
      <c r="V137" s="63">
        <v>42824</v>
      </c>
      <c r="W137" s="72">
        <v>42884</v>
      </c>
      <c r="X137" s="57" t="s">
        <v>2910</v>
      </c>
      <c r="Y137" s="57" t="s">
        <v>2910</v>
      </c>
      <c r="Z137" s="57" t="s">
        <v>2910</v>
      </c>
      <c r="AA137" s="57" t="s">
        <v>2910</v>
      </c>
      <c r="AB137" s="54" t="s">
        <v>5402</v>
      </c>
      <c r="AC137" s="54" t="s">
        <v>567</v>
      </c>
      <c r="AD137" s="47">
        <v>796</v>
      </c>
      <c r="AE137" s="47" t="s">
        <v>555</v>
      </c>
      <c r="AF137" s="47">
        <v>1</v>
      </c>
      <c r="AG137" s="64">
        <v>46</v>
      </c>
      <c r="AH137" s="65" t="s">
        <v>201</v>
      </c>
      <c r="AI137" s="63">
        <v>42904</v>
      </c>
      <c r="AJ137" s="53">
        <v>42904</v>
      </c>
      <c r="AK137" s="63">
        <v>43465</v>
      </c>
      <c r="AL137" s="50" t="s">
        <v>310</v>
      </c>
      <c r="AM137" s="65" t="s">
        <v>2910</v>
      </c>
      <c r="AN137" s="64" t="s">
        <v>2911</v>
      </c>
      <c r="AO137" s="259" t="s">
        <v>3456</v>
      </c>
      <c r="AP137" s="66" t="s">
        <v>3457</v>
      </c>
      <c r="AQ137" s="49" t="s">
        <v>2914</v>
      </c>
      <c r="AR137" s="73">
        <v>2019</v>
      </c>
      <c r="AS137" s="69">
        <v>433946.19598000002</v>
      </c>
      <c r="AT137" s="70">
        <v>0</v>
      </c>
      <c r="AU137" s="70">
        <v>86.01</v>
      </c>
      <c r="AV137" s="55" t="s">
        <v>136</v>
      </c>
      <c r="AW137" s="55" t="s">
        <v>3446</v>
      </c>
    </row>
    <row r="138" spans="1:49" s="71" customFormat="1" ht="53.25" customHeight="1">
      <c r="A138" s="57">
        <v>1</v>
      </c>
      <c r="B138" s="57" t="s">
        <v>3458</v>
      </c>
      <c r="C138" s="58" t="s">
        <v>131</v>
      </c>
      <c r="D138" s="58" t="s">
        <v>2730</v>
      </c>
      <c r="E138" s="59" t="s">
        <v>3459</v>
      </c>
      <c r="F138" s="57" t="s">
        <v>5403</v>
      </c>
      <c r="G138" s="59" t="s">
        <v>3460</v>
      </c>
      <c r="H138" s="50" t="s">
        <v>2907</v>
      </c>
      <c r="I138" s="50" t="s">
        <v>2907</v>
      </c>
      <c r="J138" s="49" t="s">
        <v>136</v>
      </c>
      <c r="K138" s="47" t="s">
        <v>136</v>
      </c>
      <c r="L138" s="49" t="s">
        <v>2885</v>
      </c>
      <c r="M138" s="61" t="s">
        <v>2910</v>
      </c>
      <c r="N138" s="47" t="s">
        <v>2867</v>
      </c>
      <c r="O138" s="62">
        <v>295305.88226679724</v>
      </c>
      <c r="P138" s="62">
        <v>282331.32</v>
      </c>
      <c r="Q138" s="62">
        <v>282331.32</v>
      </c>
      <c r="R138" s="62">
        <v>333150.95759999997</v>
      </c>
      <c r="S138" s="51" t="s">
        <v>906</v>
      </c>
      <c r="T138" s="52" t="s">
        <v>131</v>
      </c>
      <c r="U138" s="52" t="s">
        <v>139</v>
      </c>
      <c r="V138" s="63">
        <v>42824</v>
      </c>
      <c r="W138" s="72">
        <v>42884</v>
      </c>
      <c r="X138" s="57" t="s">
        <v>2910</v>
      </c>
      <c r="Y138" s="57" t="s">
        <v>2910</v>
      </c>
      <c r="Z138" s="57" t="s">
        <v>2910</v>
      </c>
      <c r="AA138" s="57" t="s">
        <v>2910</v>
      </c>
      <c r="AB138" s="54" t="s">
        <v>5404</v>
      </c>
      <c r="AC138" s="54" t="s">
        <v>567</v>
      </c>
      <c r="AD138" s="47">
        <v>796</v>
      </c>
      <c r="AE138" s="47" t="s">
        <v>555</v>
      </c>
      <c r="AF138" s="47">
        <v>1</v>
      </c>
      <c r="AG138" s="64">
        <v>46</v>
      </c>
      <c r="AH138" s="65" t="s">
        <v>201</v>
      </c>
      <c r="AI138" s="63">
        <v>42904</v>
      </c>
      <c r="AJ138" s="53">
        <v>42904</v>
      </c>
      <c r="AK138" s="63">
        <v>43465</v>
      </c>
      <c r="AL138" s="50" t="s">
        <v>310</v>
      </c>
      <c r="AM138" s="65" t="s">
        <v>2910</v>
      </c>
      <c r="AN138" s="64" t="s">
        <v>2911</v>
      </c>
      <c r="AO138" s="259" t="s">
        <v>3461</v>
      </c>
      <c r="AP138" s="66" t="s">
        <v>3462</v>
      </c>
      <c r="AQ138" s="49" t="s">
        <v>2914</v>
      </c>
      <c r="AR138" s="74">
        <v>2019</v>
      </c>
      <c r="AS138" s="69">
        <v>384363.8312720001</v>
      </c>
      <c r="AT138" s="70"/>
      <c r="AU138" s="70">
        <v>7.4</v>
      </c>
      <c r="AV138" s="55" t="s">
        <v>136</v>
      </c>
      <c r="AW138" s="55" t="s">
        <v>3446</v>
      </c>
    </row>
    <row r="139" spans="1:49" s="71" customFormat="1" ht="53.25" customHeight="1">
      <c r="A139" s="57">
        <v>2</v>
      </c>
      <c r="B139" s="57" t="s">
        <v>3463</v>
      </c>
      <c r="C139" s="58" t="s">
        <v>131</v>
      </c>
      <c r="D139" s="58" t="s">
        <v>2730</v>
      </c>
      <c r="E139" s="59" t="s">
        <v>3442</v>
      </c>
      <c r="F139" s="57" t="s">
        <v>5405</v>
      </c>
      <c r="G139" s="59" t="s">
        <v>3464</v>
      </c>
      <c r="H139" s="50" t="s">
        <v>2907</v>
      </c>
      <c r="I139" s="50" t="s">
        <v>2907</v>
      </c>
      <c r="J139" s="49" t="s">
        <v>136</v>
      </c>
      <c r="K139" s="47" t="s">
        <v>136</v>
      </c>
      <c r="L139" s="49" t="s">
        <v>2885</v>
      </c>
      <c r="M139" s="61" t="s">
        <v>2910</v>
      </c>
      <c r="N139" s="47" t="s">
        <v>2867</v>
      </c>
      <c r="O139" s="62">
        <v>17781.02</v>
      </c>
      <c r="P139" s="62">
        <v>17622.1379825806</v>
      </c>
      <c r="Q139" s="62">
        <v>17622.1379825806</v>
      </c>
      <c r="R139" s="62">
        <v>20794.122819445107</v>
      </c>
      <c r="S139" s="51" t="s">
        <v>906</v>
      </c>
      <c r="T139" s="52" t="s">
        <v>131</v>
      </c>
      <c r="U139" s="52" t="s">
        <v>139</v>
      </c>
      <c r="V139" s="63">
        <v>42765</v>
      </c>
      <c r="W139" s="72">
        <v>42825</v>
      </c>
      <c r="X139" s="57" t="s">
        <v>2910</v>
      </c>
      <c r="Y139" s="57" t="s">
        <v>2910</v>
      </c>
      <c r="Z139" s="57" t="s">
        <v>2910</v>
      </c>
      <c r="AA139" s="57" t="s">
        <v>2910</v>
      </c>
      <c r="AB139" s="54" t="s">
        <v>5398</v>
      </c>
      <c r="AC139" s="54" t="s">
        <v>567</v>
      </c>
      <c r="AD139" s="47">
        <v>796</v>
      </c>
      <c r="AE139" s="47" t="s">
        <v>555</v>
      </c>
      <c r="AF139" s="47">
        <v>1</v>
      </c>
      <c r="AG139" s="64">
        <v>46</v>
      </c>
      <c r="AH139" s="65" t="s">
        <v>201</v>
      </c>
      <c r="AI139" s="63">
        <v>42845</v>
      </c>
      <c r="AJ139" s="53">
        <v>42845</v>
      </c>
      <c r="AK139" s="63">
        <v>43465</v>
      </c>
      <c r="AL139" s="50" t="s">
        <v>310</v>
      </c>
      <c r="AM139" s="65" t="s">
        <v>2910</v>
      </c>
      <c r="AN139" s="64" t="s">
        <v>2911</v>
      </c>
      <c r="AO139" s="259" t="s">
        <v>3465</v>
      </c>
      <c r="AP139" s="66" t="s">
        <v>3466</v>
      </c>
      <c r="AQ139" s="49" t="s">
        <v>2914</v>
      </c>
      <c r="AR139" s="74">
        <v>2018</v>
      </c>
      <c r="AS139" s="69">
        <v>28475.332409999999</v>
      </c>
      <c r="AT139" s="70"/>
      <c r="AU139" s="70"/>
      <c r="AV139" s="55" t="s">
        <v>136</v>
      </c>
      <c r="AW139" s="55" t="s">
        <v>5249</v>
      </c>
    </row>
    <row r="140" spans="1:49" s="71" customFormat="1" ht="53.25" customHeight="1">
      <c r="A140" s="57">
        <v>1</v>
      </c>
      <c r="B140" s="57" t="s">
        <v>3467</v>
      </c>
      <c r="C140" s="47" t="s">
        <v>131</v>
      </c>
      <c r="D140" s="58" t="s">
        <v>2730</v>
      </c>
      <c r="E140" s="59" t="s">
        <v>3442</v>
      </c>
      <c r="F140" s="57" t="s">
        <v>5406</v>
      </c>
      <c r="G140" s="59" t="s">
        <v>3468</v>
      </c>
      <c r="H140" s="50" t="s">
        <v>2907</v>
      </c>
      <c r="I140" s="50" t="s">
        <v>2907</v>
      </c>
      <c r="J140" s="49" t="s">
        <v>136</v>
      </c>
      <c r="K140" s="47" t="s">
        <v>136</v>
      </c>
      <c r="L140" s="49" t="s">
        <v>2885</v>
      </c>
      <c r="M140" s="61" t="s">
        <v>2910</v>
      </c>
      <c r="N140" s="47" t="s">
        <v>1268</v>
      </c>
      <c r="O140" s="62">
        <v>30741.838027249996</v>
      </c>
      <c r="P140" s="62">
        <v>30535.321256701398</v>
      </c>
      <c r="Q140" s="62">
        <v>30535.321256701398</v>
      </c>
      <c r="R140" s="62">
        <v>36031.679082907649</v>
      </c>
      <c r="S140" s="51" t="s">
        <v>906</v>
      </c>
      <c r="T140" s="52" t="s">
        <v>131</v>
      </c>
      <c r="U140" s="52" t="s">
        <v>139</v>
      </c>
      <c r="V140" s="63">
        <v>42824</v>
      </c>
      <c r="W140" s="72">
        <v>42884</v>
      </c>
      <c r="X140" s="57" t="s">
        <v>2910</v>
      </c>
      <c r="Y140" s="57" t="s">
        <v>2910</v>
      </c>
      <c r="Z140" s="57" t="s">
        <v>2910</v>
      </c>
      <c r="AA140" s="57" t="s">
        <v>2910</v>
      </c>
      <c r="AB140" s="54" t="s">
        <v>5398</v>
      </c>
      <c r="AC140" s="54" t="s">
        <v>567</v>
      </c>
      <c r="AD140" s="47">
        <v>796</v>
      </c>
      <c r="AE140" s="47" t="s">
        <v>555</v>
      </c>
      <c r="AF140" s="47">
        <v>1</v>
      </c>
      <c r="AG140" s="64">
        <v>46</v>
      </c>
      <c r="AH140" s="65" t="s">
        <v>201</v>
      </c>
      <c r="AI140" s="63">
        <v>42904</v>
      </c>
      <c r="AJ140" s="53">
        <v>42904</v>
      </c>
      <c r="AK140" s="63">
        <v>44561</v>
      </c>
      <c r="AL140" s="50" t="s">
        <v>4013</v>
      </c>
      <c r="AM140" s="65" t="s">
        <v>2910</v>
      </c>
      <c r="AN140" s="64" t="s">
        <v>2911</v>
      </c>
      <c r="AO140" s="259" t="s">
        <v>3469</v>
      </c>
      <c r="AP140" s="66" t="s">
        <v>3470</v>
      </c>
      <c r="AQ140" s="49" t="s">
        <v>3471</v>
      </c>
      <c r="AR140" s="73">
        <v>2021</v>
      </c>
      <c r="AS140" s="69">
        <v>38108.883970000003</v>
      </c>
      <c r="AT140" s="70"/>
      <c r="AU140" s="70"/>
      <c r="AV140" s="55" t="s">
        <v>136</v>
      </c>
      <c r="AW140" s="55" t="s">
        <v>3048</v>
      </c>
    </row>
    <row r="141" spans="1:49" s="71" customFormat="1" ht="77.25" customHeight="1">
      <c r="A141" s="57">
        <v>2</v>
      </c>
      <c r="B141" s="57" t="s">
        <v>3472</v>
      </c>
      <c r="C141" s="47" t="s">
        <v>131</v>
      </c>
      <c r="D141" s="58" t="s">
        <v>2730</v>
      </c>
      <c r="E141" s="59" t="s">
        <v>3448</v>
      </c>
      <c r="F141" s="57" t="s">
        <v>5407</v>
      </c>
      <c r="G141" s="59" t="s">
        <v>3473</v>
      </c>
      <c r="H141" s="50" t="s">
        <v>2603</v>
      </c>
      <c r="I141" s="47" t="s">
        <v>3474</v>
      </c>
      <c r="J141" s="49" t="s">
        <v>135</v>
      </c>
      <c r="K141" s="47" t="s">
        <v>136</v>
      </c>
      <c r="L141" s="49" t="s">
        <v>2885</v>
      </c>
      <c r="M141" s="61" t="s">
        <v>2910</v>
      </c>
      <c r="N141" s="47" t="s">
        <v>2867</v>
      </c>
      <c r="O141" s="62">
        <v>4353.6316245361395</v>
      </c>
      <c r="P141" s="62">
        <v>3047.5421371752973</v>
      </c>
      <c r="Q141" s="62">
        <v>3047.5421371752973</v>
      </c>
      <c r="R141" s="62">
        <v>3596.0997218668508</v>
      </c>
      <c r="S141" s="51" t="s">
        <v>566</v>
      </c>
      <c r="T141" s="52" t="s">
        <v>131</v>
      </c>
      <c r="U141" s="52" t="s">
        <v>139</v>
      </c>
      <c r="V141" s="63">
        <v>42755</v>
      </c>
      <c r="W141" s="72">
        <v>42785</v>
      </c>
      <c r="X141" s="57" t="s">
        <v>2910</v>
      </c>
      <c r="Y141" s="57" t="s">
        <v>2910</v>
      </c>
      <c r="Z141" s="57" t="s">
        <v>2910</v>
      </c>
      <c r="AA141" s="57" t="s">
        <v>2910</v>
      </c>
      <c r="AB141" s="54" t="s">
        <v>5400</v>
      </c>
      <c r="AC141" s="54" t="s">
        <v>567</v>
      </c>
      <c r="AD141" s="47">
        <v>796</v>
      </c>
      <c r="AE141" s="47" t="s">
        <v>555</v>
      </c>
      <c r="AF141" s="47">
        <v>1</v>
      </c>
      <c r="AG141" s="64">
        <v>46</v>
      </c>
      <c r="AH141" s="65" t="s">
        <v>201</v>
      </c>
      <c r="AI141" s="63">
        <v>42805</v>
      </c>
      <c r="AJ141" s="53">
        <v>42805</v>
      </c>
      <c r="AK141" s="63">
        <v>42885</v>
      </c>
      <c r="AL141" s="50">
        <v>2017</v>
      </c>
      <c r="AM141" s="65" t="s">
        <v>2910</v>
      </c>
      <c r="AN141" s="64" t="s">
        <v>2911</v>
      </c>
      <c r="AO141" s="259" t="s">
        <v>3475</v>
      </c>
      <c r="AP141" s="66" t="s">
        <v>3476</v>
      </c>
      <c r="AQ141" s="49" t="s">
        <v>2914</v>
      </c>
      <c r="AR141" s="75">
        <v>2019</v>
      </c>
      <c r="AS141" s="69">
        <v>17881.527884199997</v>
      </c>
      <c r="AT141" s="70"/>
      <c r="AU141" s="70">
        <v>6.51</v>
      </c>
      <c r="AV141" s="55" t="s">
        <v>136</v>
      </c>
      <c r="AW141" s="55" t="s">
        <v>3353</v>
      </c>
    </row>
    <row r="142" spans="1:49" s="71" customFormat="1" ht="113.25" customHeight="1">
      <c r="A142" s="57">
        <v>2</v>
      </c>
      <c r="B142" s="57" t="s">
        <v>3477</v>
      </c>
      <c r="C142" s="47" t="s">
        <v>131</v>
      </c>
      <c r="D142" s="58" t="s">
        <v>2730</v>
      </c>
      <c r="E142" s="59" t="s">
        <v>3448</v>
      </c>
      <c r="F142" s="57" t="s">
        <v>5408</v>
      </c>
      <c r="G142" s="59" t="s">
        <v>3478</v>
      </c>
      <c r="H142" s="50" t="s">
        <v>2603</v>
      </c>
      <c r="I142" s="47" t="s">
        <v>3474</v>
      </c>
      <c r="J142" s="49" t="s">
        <v>135</v>
      </c>
      <c r="K142" s="47" t="s">
        <v>136</v>
      </c>
      <c r="L142" s="49" t="s">
        <v>2885</v>
      </c>
      <c r="M142" s="61" t="s">
        <v>2910</v>
      </c>
      <c r="N142" s="47" t="s">
        <v>2867</v>
      </c>
      <c r="O142" s="62">
        <v>1498.0237886622829</v>
      </c>
      <c r="P142" s="62">
        <v>1048.6166520635982</v>
      </c>
      <c r="Q142" s="62">
        <v>1048.6166520635982</v>
      </c>
      <c r="R142" s="62">
        <v>1237.3676494350457</v>
      </c>
      <c r="S142" s="51" t="s">
        <v>566</v>
      </c>
      <c r="T142" s="52" t="s">
        <v>131</v>
      </c>
      <c r="U142" s="52" t="s">
        <v>139</v>
      </c>
      <c r="V142" s="63">
        <v>42755</v>
      </c>
      <c r="W142" s="72">
        <v>42785</v>
      </c>
      <c r="X142" s="57" t="s">
        <v>2910</v>
      </c>
      <c r="Y142" s="57" t="s">
        <v>2910</v>
      </c>
      <c r="Z142" s="57" t="s">
        <v>2910</v>
      </c>
      <c r="AA142" s="57" t="s">
        <v>2910</v>
      </c>
      <c r="AB142" s="54" t="s">
        <v>5400</v>
      </c>
      <c r="AC142" s="54" t="s">
        <v>567</v>
      </c>
      <c r="AD142" s="47">
        <v>796</v>
      </c>
      <c r="AE142" s="47" t="s">
        <v>555</v>
      </c>
      <c r="AF142" s="47">
        <v>1</v>
      </c>
      <c r="AG142" s="64">
        <v>46</v>
      </c>
      <c r="AH142" s="65" t="s">
        <v>201</v>
      </c>
      <c r="AI142" s="63">
        <v>42805</v>
      </c>
      <c r="AJ142" s="53">
        <v>42805</v>
      </c>
      <c r="AK142" s="63">
        <v>42885</v>
      </c>
      <c r="AL142" s="50">
        <v>2017</v>
      </c>
      <c r="AM142" s="65" t="s">
        <v>2910</v>
      </c>
      <c r="AN142" s="64" t="s">
        <v>2911</v>
      </c>
      <c r="AO142" s="259" t="s">
        <v>3479</v>
      </c>
      <c r="AP142" s="66" t="s">
        <v>3480</v>
      </c>
      <c r="AQ142" s="49" t="s">
        <v>2914</v>
      </c>
      <c r="AR142" s="75">
        <v>2019</v>
      </c>
      <c r="AS142" s="69">
        <v>6152.7837890000001</v>
      </c>
      <c r="AT142" s="70"/>
      <c r="AU142" s="70">
        <v>2.2400000000000002</v>
      </c>
      <c r="AV142" s="55" t="s">
        <v>136</v>
      </c>
      <c r="AW142" s="51" t="s">
        <v>3353</v>
      </c>
    </row>
    <row r="143" spans="1:49" s="71" customFormat="1" ht="150" customHeight="1">
      <c r="A143" s="57">
        <v>2</v>
      </c>
      <c r="B143" s="57" t="s">
        <v>3481</v>
      </c>
      <c r="C143" s="47" t="s">
        <v>131</v>
      </c>
      <c r="D143" s="58" t="s">
        <v>2730</v>
      </c>
      <c r="E143" s="59" t="s">
        <v>3448</v>
      </c>
      <c r="F143" s="57" t="s">
        <v>5409</v>
      </c>
      <c r="G143" s="59" t="s">
        <v>3482</v>
      </c>
      <c r="H143" s="50" t="s">
        <v>2603</v>
      </c>
      <c r="I143" s="47" t="s">
        <v>3474</v>
      </c>
      <c r="J143" s="49" t="s">
        <v>135</v>
      </c>
      <c r="K143" s="47" t="s">
        <v>136</v>
      </c>
      <c r="L143" s="49" t="s">
        <v>2885</v>
      </c>
      <c r="M143" s="61" t="s">
        <v>2910</v>
      </c>
      <c r="N143" s="64" t="s">
        <v>2867</v>
      </c>
      <c r="O143" s="62">
        <v>2387.4754028179823</v>
      </c>
      <c r="P143" s="62">
        <v>1671.2327819725876</v>
      </c>
      <c r="Q143" s="62">
        <v>1671.2327819725876</v>
      </c>
      <c r="R143" s="62">
        <v>1972.0546827276532</v>
      </c>
      <c r="S143" s="51" t="s">
        <v>566</v>
      </c>
      <c r="T143" s="52" t="s">
        <v>131</v>
      </c>
      <c r="U143" s="52" t="s">
        <v>139</v>
      </c>
      <c r="V143" s="63">
        <v>42755</v>
      </c>
      <c r="W143" s="72">
        <v>42785</v>
      </c>
      <c r="X143" s="57" t="s">
        <v>2910</v>
      </c>
      <c r="Y143" s="57" t="s">
        <v>2910</v>
      </c>
      <c r="Z143" s="57" t="s">
        <v>2910</v>
      </c>
      <c r="AA143" s="57" t="s">
        <v>2910</v>
      </c>
      <c r="AB143" s="54" t="s">
        <v>5400</v>
      </c>
      <c r="AC143" s="54" t="s">
        <v>567</v>
      </c>
      <c r="AD143" s="47">
        <v>796</v>
      </c>
      <c r="AE143" s="47" t="s">
        <v>555</v>
      </c>
      <c r="AF143" s="47">
        <v>1</v>
      </c>
      <c r="AG143" s="64">
        <v>46</v>
      </c>
      <c r="AH143" s="65" t="s">
        <v>201</v>
      </c>
      <c r="AI143" s="63">
        <v>42805</v>
      </c>
      <c r="AJ143" s="53">
        <v>42805</v>
      </c>
      <c r="AK143" s="63">
        <v>42885</v>
      </c>
      <c r="AL143" s="73">
        <v>2017</v>
      </c>
      <c r="AM143" s="65" t="s">
        <v>2910</v>
      </c>
      <c r="AN143" s="64" t="s">
        <v>2911</v>
      </c>
      <c r="AO143" s="259" t="s">
        <v>3483</v>
      </c>
      <c r="AP143" s="66" t="s">
        <v>3484</v>
      </c>
      <c r="AQ143" s="49" t="s">
        <v>2914</v>
      </c>
      <c r="AR143" s="75">
        <v>2019</v>
      </c>
      <c r="AS143" s="69">
        <v>9805.9991603999988</v>
      </c>
      <c r="AT143" s="70"/>
      <c r="AU143" s="70">
        <v>3.57</v>
      </c>
      <c r="AV143" s="55" t="s">
        <v>136</v>
      </c>
      <c r="AW143" s="55" t="s">
        <v>3353</v>
      </c>
    </row>
    <row r="144" spans="1:49" s="71" customFormat="1" ht="77.25" customHeight="1">
      <c r="A144" s="57">
        <v>2</v>
      </c>
      <c r="B144" s="57" t="s">
        <v>3485</v>
      </c>
      <c r="C144" s="58" t="s">
        <v>131</v>
      </c>
      <c r="D144" s="58" t="s">
        <v>2730</v>
      </c>
      <c r="E144" s="59" t="s">
        <v>3448</v>
      </c>
      <c r="F144" s="57" t="s">
        <v>5410</v>
      </c>
      <c r="G144" s="59" t="s">
        <v>3486</v>
      </c>
      <c r="H144" s="60" t="s">
        <v>2603</v>
      </c>
      <c r="I144" s="60" t="s">
        <v>3474</v>
      </c>
      <c r="J144" s="47" t="s">
        <v>135</v>
      </c>
      <c r="K144" s="47" t="s">
        <v>136</v>
      </c>
      <c r="L144" s="49" t="s">
        <v>2885</v>
      </c>
      <c r="M144" s="61" t="s">
        <v>2910</v>
      </c>
      <c r="N144" s="47" t="s">
        <v>2867</v>
      </c>
      <c r="O144" s="62">
        <v>3230.1137794350675</v>
      </c>
      <c r="P144" s="62">
        <v>2261.0796456045473</v>
      </c>
      <c r="Q144" s="62">
        <v>2261.0796456045473</v>
      </c>
      <c r="R144" s="62">
        <v>2668.0739818133657</v>
      </c>
      <c r="S144" s="65" t="s">
        <v>566</v>
      </c>
      <c r="T144" s="52" t="s">
        <v>131</v>
      </c>
      <c r="U144" s="52" t="s">
        <v>139</v>
      </c>
      <c r="V144" s="63">
        <v>42755</v>
      </c>
      <c r="W144" s="72">
        <v>42785</v>
      </c>
      <c r="X144" s="57" t="s">
        <v>2910</v>
      </c>
      <c r="Y144" s="57" t="s">
        <v>2910</v>
      </c>
      <c r="Z144" s="57" t="s">
        <v>2910</v>
      </c>
      <c r="AA144" s="57" t="s">
        <v>2910</v>
      </c>
      <c r="AB144" s="54" t="s">
        <v>5400</v>
      </c>
      <c r="AC144" s="54" t="s">
        <v>567</v>
      </c>
      <c r="AD144" s="47">
        <v>796</v>
      </c>
      <c r="AE144" s="47" t="s">
        <v>555</v>
      </c>
      <c r="AF144" s="47">
        <v>1</v>
      </c>
      <c r="AG144" s="64">
        <v>46</v>
      </c>
      <c r="AH144" s="65" t="s">
        <v>201</v>
      </c>
      <c r="AI144" s="63">
        <v>42805</v>
      </c>
      <c r="AJ144" s="53">
        <v>42805</v>
      </c>
      <c r="AK144" s="63">
        <v>42885</v>
      </c>
      <c r="AL144" s="50">
        <v>2017</v>
      </c>
      <c r="AM144" s="65" t="s">
        <v>2910</v>
      </c>
      <c r="AN144" s="64" t="s">
        <v>2911</v>
      </c>
      <c r="AO144" s="259" t="s">
        <v>3487</v>
      </c>
      <c r="AP144" s="66" t="s">
        <v>3488</v>
      </c>
      <c r="AQ144" s="49" t="s">
        <v>2914</v>
      </c>
      <c r="AR144" s="75">
        <v>2019</v>
      </c>
      <c r="AS144" s="69">
        <v>13266.940045399999</v>
      </c>
      <c r="AT144" s="70"/>
      <c r="AU144" s="70">
        <v>4.83</v>
      </c>
      <c r="AV144" s="55" t="s">
        <v>136</v>
      </c>
      <c r="AW144" s="55" t="s">
        <v>3353</v>
      </c>
    </row>
    <row r="145" spans="1:49" s="71" customFormat="1" ht="77.25" customHeight="1">
      <c r="A145" s="57">
        <v>2</v>
      </c>
      <c r="B145" s="57" t="s">
        <v>3489</v>
      </c>
      <c r="C145" s="58" t="s">
        <v>131</v>
      </c>
      <c r="D145" s="58" t="s">
        <v>2730</v>
      </c>
      <c r="E145" s="59" t="s">
        <v>3448</v>
      </c>
      <c r="F145" s="57" t="s">
        <v>5411</v>
      </c>
      <c r="G145" s="59" t="s">
        <v>3490</v>
      </c>
      <c r="H145" s="60" t="s">
        <v>2603</v>
      </c>
      <c r="I145" s="60" t="s">
        <v>3474</v>
      </c>
      <c r="J145" s="47" t="s">
        <v>135</v>
      </c>
      <c r="K145" s="47" t="s">
        <v>136</v>
      </c>
      <c r="L145" s="49" t="s">
        <v>2885</v>
      </c>
      <c r="M145" s="61" t="s">
        <v>2910</v>
      </c>
      <c r="N145" s="47" t="s">
        <v>2867</v>
      </c>
      <c r="O145" s="62">
        <v>2902.4210734124704</v>
      </c>
      <c r="P145" s="62">
        <v>2031.6947513887292</v>
      </c>
      <c r="Q145" s="62">
        <v>2031.6947513887292</v>
      </c>
      <c r="R145" s="62">
        <v>2397.3998066387003</v>
      </c>
      <c r="S145" s="65" t="s">
        <v>566</v>
      </c>
      <c r="T145" s="52" t="s">
        <v>131</v>
      </c>
      <c r="U145" s="52" t="s">
        <v>139</v>
      </c>
      <c r="V145" s="63">
        <v>42755</v>
      </c>
      <c r="W145" s="72">
        <v>42785</v>
      </c>
      <c r="X145" s="57" t="s">
        <v>2910</v>
      </c>
      <c r="Y145" s="57" t="s">
        <v>2910</v>
      </c>
      <c r="Z145" s="57" t="s">
        <v>2910</v>
      </c>
      <c r="AA145" s="57" t="s">
        <v>2910</v>
      </c>
      <c r="AB145" s="54" t="s">
        <v>5400</v>
      </c>
      <c r="AC145" s="54" t="s">
        <v>567</v>
      </c>
      <c r="AD145" s="47">
        <v>796</v>
      </c>
      <c r="AE145" s="47" t="s">
        <v>555</v>
      </c>
      <c r="AF145" s="47">
        <v>1</v>
      </c>
      <c r="AG145" s="64">
        <v>46</v>
      </c>
      <c r="AH145" s="65" t="s">
        <v>201</v>
      </c>
      <c r="AI145" s="63">
        <v>42805</v>
      </c>
      <c r="AJ145" s="53">
        <v>42805</v>
      </c>
      <c r="AK145" s="63">
        <v>42885</v>
      </c>
      <c r="AL145" s="50">
        <v>2017</v>
      </c>
      <c r="AM145" s="65" t="s">
        <v>2910</v>
      </c>
      <c r="AN145" s="64" t="s">
        <v>2911</v>
      </c>
      <c r="AO145" s="259" t="s">
        <v>3491</v>
      </c>
      <c r="AP145" s="66" t="s">
        <v>3492</v>
      </c>
      <c r="AQ145" s="49" t="s">
        <v>2914</v>
      </c>
      <c r="AR145" s="75">
        <v>2019</v>
      </c>
      <c r="AS145" s="69">
        <v>11921.0185934</v>
      </c>
      <c r="AT145" s="70"/>
      <c r="AU145" s="70">
        <v>4.34</v>
      </c>
      <c r="AV145" s="55" t="s">
        <v>136</v>
      </c>
      <c r="AW145" s="55" t="s">
        <v>3353</v>
      </c>
    </row>
    <row r="146" spans="1:49" s="71" customFormat="1" ht="77.25" customHeight="1">
      <c r="A146" s="57">
        <v>2</v>
      </c>
      <c r="B146" s="57" t="s">
        <v>3493</v>
      </c>
      <c r="C146" s="58" t="s">
        <v>131</v>
      </c>
      <c r="D146" s="58" t="s">
        <v>2730</v>
      </c>
      <c r="E146" s="59" t="s">
        <v>3448</v>
      </c>
      <c r="F146" s="57" t="s">
        <v>5412</v>
      </c>
      <c r="G146" s="59" t="s">
        <v>3494</v>
      </c>
      <c r="H146" s="60" t="s">
        <v>2603</v>
      </c>
      <c r="I146" s="60" t="s">
        <v>3474</v>
      </c>
      <c r="J146" s="47" t="s">
        <v>135</v>
      </c>
      <c r="K146" s="47" t="s">
        <v>136</v>
      </c>
      <c r="L146" s="49" t="s">
        <v>2885</v>
      </c>
      <c r="M146" s="61" t="s">
        <v>2910</v>
      </c>
      <c r="N146" s="47" t="s">
        <v>2867</v>
      </c>
      <c r="O146" s="62">
        <v>4821.7640575920132</v>
      </c>
      <c r="P146" s="62">
        <v>3375.2348403144088</v>
      </c>
      <c r="Q146" s="62">
        <v>3375.2348403144088</v>
      </c>
      <c r="R146" s="62">
        <v>3982.777111571002</v>
      </c>
      <c r="S146" s="65" t="s">
        <v>566</v>
      </c>
      <c r="T146" s="52" t="s">
        <v>131</v>
      </c>
      <c r="U146" s="52" t="s">
        <v>139</v>
      </c>
      <c r="V146" s="63">
        <v>42755</v>
      </c>
      <c r="W146" s="72">
        <v>42785</v>
      </c>
      <c r="X146" s="57" t="s">
        <v>2910</v>
      </c>
      <c r="Y146" s="57" t="s">
        <v>2910</v>
      </c>
      <c r="Z146" s="57" t="s">
        <v>2910</v>
      </c>
      <c r="AA146" s="57" t="s">
        <v>2910</v>
      </c>
      <c r="AB146" s="54" t="s">
        <v>5400</v>
      </c>
      <c r="AC146" s="54" t="s">
        <v>567</v>
      </c>
      <c r="AD146" s="47">
        <v>796</v>
      </c>
      <c r="AE146" s="47" t="s">
        <v>555</v>
      </c>
      <c r="AF146" s="47">
        <v>1</v>
      </c>
      <c r="AG146" s="64">
        <v>46</v>
      </c>
      <c r="AH146" s="65" t="s">
        <v>201</v>
      </c>
      <c r="AI146" s="63">
        <v>42805</v>
      </c>
      <c r="AJ146" s="53">
        <v>42805</v>
      </c>
      <c r="AK146" s="63">
        <v>42885</v>
      </c>
      <c r="AL146" s="50">
        <v>2017</v>
      </c>
      <c r="AM146" s="65" t="s">
        <v>2910</v>
      </c>
      <c r="AN146" s="64" t="s">
        <v>2911</v>
      </c>
      <c r="AO146" s="259" t="s">
        <v>3495</v>
      </c>
      <c r="AP146" s="66" t="s">
        <v>3496</v>
      </c>
      <c r="AQ146" s="49" t="s">
        <v>2914</v>
      </c>
      <c r="AR146" s="75">
        <v>2019</v>
      </c>
      <c r="AS146" s="69">
        <v>19804.272818999998</v>
      </c>
      <c r="AT146" s="70"/>
      <c r="AU146" s="70">
        <v>7.21</v>
      </c>
      <c r="AV146" s="55" t="s">
        <v>136</v>
      </c>
      <c r="AW146" s="55" t="s">
        <v>3353</v>
      </c>
    </row>
    <row r="147" spans="1:49" s="71" customFormat="1" ht="77.25" customHeight="1">
      <c r="A147" s="57">
        <v>2</v>
      </c>
      <c r="B147" s="57" t="s">
        <v>3497</v>
      </c>
      <c r="C147" s="58" t="s">
        <v>131</v>
      </c>
      <c r="D147" s="58" t="s">
        <v>2730</v>
      </c>
      <c r="E147" s="59" t="s">
        <v>3448</v>
      </c>
      <c r="F147" s="57" t="s">
        <v>5413</v>
      </c>
      <c r="G147" s="59" t="s">
        <v>3498</v>
      </c>
      <c r="H147" s="60" t="s">
        <v>2603</v>
      </c>
      <c r="I147" s="60" t="s">
        <v>3474</v>
      </c>
      <c r="J147" s="47" t="s">
        <v>135</v>
      </c>
      <c r="K147" s="47" t="s">
        <v>136</v>
      </c>
      <c r="L147" s="49" t="s">
        <v>2885</v>
      </c>
      <c r="M147" s="61" t="s">
        <v>2910</v>
      </c>
      <c r="N147" s="47" t="s">
        <v>2867</v>
      </c>
      <c r="O147" s="62">
        <v>4353.6316245361395</v>
      </c>
      <c r="P147" s="62">
        <v>3047.5421371752973</v>
      </c>
      <c r="Q147" s="62">
        <v>3047.5421371752973</v>
      </c>
      <c r="R147" s="62">
        <v>3596.0997218668508</v>
      </c>
      <c r="S147" s="65" t="s">
        <v>566</v>
      </c>
      <c r="T147" s="52" t="s">
        <v>131</v>
      </c>
      <c r="U147" s="52" t="s">
        <v>139</v>
      </c>
      <c r="V147" s="63">
        <v>42755</v>
      </c>
      <c r="W147" s="72">
        <v>42785</v>
      </c>
      <c r="X147" s="57" t="s">
        <v>2910</v>
      </c>
      <c r="Y147" s="57" t="s">
        <v>2910</v>
      </c>
      <c r="Z147" s="57" t="s">
        <v>2910</v>
      </c>
      <c r="AA147" s="57" t="s">
        <v>2910</v>
      </c>
      <c r="AB147" s="54" t="s">
        <v>5400</v>
      </c>
      <c r="AC147" s="54" t="s">
        <v>567</v>
      </c>
      <c r="AD147" s="47">
        <v>796</v>
      </c>
      <c r="AE147" s="47" t="s">
        <v>555</v>
      </c>
      <c r="AF147" s="47">
        <v>1</v>
      </c>
      <c r="AG147" s="64">
        <v>46</v>
      </c>
      <c r="AH147" s="65" t="s">
        <v>201</v>
      </c>
      <c r="AI147" s="63">
        <v>42805</v>
      </c>
      <c r="AJ147" s="53">
        <v>42805</v>
      </c>
      <c r="AK147" s="63">
        <v>42885</v>
      </c>
      <c r="AL147" s="50">
        <v>2017</v>
      </c>
      <c r="AM147" s="65" t="s">
        <v>2910</v>
      </c>
      <c r="AN147" s="64" t="s">
        <v>2911</v>
      </c>
      <c r="AO147" s="259" t="s">
        <v>3499</v>
      </c>
      <c r="AP147" s="66" t="s">
        <v>3500</v>
      </c>
      <c r="AQ147" s="49" t="s">
        <v>2914</v>
      </c>
      <c r="AR147" s="75">
        <v>2019</v>
      </c>
      <c r="AS147" s="69">
        <v>17881.527884199997</v>
      </c>
      <c r="AT147" s="70"/>
      <c r="AU147" s="70">
        <v>6.51</v>
      </c>
      <c r="AV147" s="55" t="s">
        <v>136</v>
      </c>
      <c r="AW147" s="55" t="s">
        <v>3353</v>
      </c>
    </row>
    <row r="148" spans="1:49" s="71" customFormat="1" ht="77.25" customHeight="1">
      <c r="A148" s="57">
        <v>2</v>
      </c>
      <c r="B148" s="57" t="s">
        <v>3501</v>
      </c>
      <c r="C148" s="58" t="s">
        <v>131</v>
      </c>
      <c r="D148" s="58" t="s">
        <v>2730</v>
      </c>
      <c r="E148" s="59" t="s">
        <v>3448</v>
      </c>
      <c r="F148" s="57" t="s">
        <v>5414</v>
      </c>
      <c r="G148" s="59" t="s">
        <v>3502</v>
      </c>
      <c r="H148" s="60" t="s">
        <v>2603</v>
      </c>
      <c r="I148" s="60" t="s">
        <v>3474</v>
      </c>
      <c r="J148" s="47" t="s">
        <v>135</v>
      </c>
      <c r="K148" s="47" t="s">
        <v>136</v>
      </c>
      <c r="L148" s="49" t="s">
        <v>2885</v>
      </c>
      <c r="M148" s="61" t="s">
        <v>2910</v>
      </c>
      <c r="N148" s="47" t="s">
        <v>2867</v>
      </c>
      <c r="O148" s="62">
        <v>3464.1799959630057</v>
      </c>
      <c r="P148" s="62">
        <v>2424.9259971741035</v>
      </c>
      <c r="Q148" s="62">
        <v>2424.9259971741035</v>
      </c>
      <c r="R148" s="62">
        <v>2861.4126766654422</v>
      </c>
      <c r="S148" s="65" t="s">
        <v>566</v>
      </c>
      <c r="T148" s="52" t="s">
        <v>131</v>
      </c>
      <c r="U148" s="52" t="s">
        <v>139</v>
      </c>
      <c r="V148" s="63">
        <v>42755</v>
      </c>
      <c r="W148" s="72">
        <v>42785</v>
      </c>
      <c r="X148" s="57" t="s">
        <v>2910</v>
      </c>
      <c r="Y148" s="57" t="s">
        <v>2910</v>
      </c>
      <c r="Z148" s="57" t="s">
        <v>2910</v>
      </c>
      <c r="AA148" s="57" t="s">
        <v>2910</v>
      </c>
      <c r="AB148" s="54" t="s">
        <v>5400</v>
      </c>
      <c r="AC148" s="54" t="s">
        <v>567</v>
      </c>
      <c r="AD148" s="47">
        <v>796</v>
      </c>
      <c r="AE148" s="47" t="s">
        <v>555</v>
      </c>
      <c r="AF148" s="47">
        <v>1</v>
      </c>
      <c r="AG148" s="64">
        <v>46</v>
      </c>
      <c r="AH148" s="65" t="s">
        <v>201</v>
      </c>
      <c r="AI148" s="63">
        <v>42805</v>
      </c>
      <c r="AJ148" s="53">
        <v>42805</v>
      </c>
      <c r="AK148" s="63">
        <v>42885</v>
      </c>
      <c r="AL148" s="50">
        <v>2017</v>
      </c>
      <c r="AM148" s="65" t="s">
        <v>2910</v>
      </c>
      <c r="AN148" s="64" t="s">
        <v>2911</v>
      </c>
      <c r="AO148" s="259" t="s">
        <v>3503</v>
      </c>
      <c r="AP148" s="66" t="s">
        <v>3504</v>
      </c>
      <c r="AQ148" s="49" t="s">
        <v>2914</v>
      </c>
      <c r="AR148" s="75">
        <v>2019</v>
      </c>
      <c r="AS148" s="69">
        <v>14228.312512800001</v>
      </c>
      <c r="AT148" s="70"/>
      <c r="AU148" s="70">
        <v>5.18</v>
      </c>
      <c r="AV148" s="55" t="s">
        <v>136</v>
      </c>
      <c r="AW148" s="55" t="s">
        <v>3353</v>
      </c>
    </row>
    <row r="149" spans="1:49" s="71" customFormat="1" ht="77.25" customHeight="1">
      <c r="A149" s="57">
        <v>2</v>
      </c>
      <c r="B149" s="57" t="s">
        <v>3505</v>
      </c>
      <c r="C149" s="58" t="s">
        <v>131</v>
      </c>
      <c r="D149" s="58" t="s">
        <v>2730</v>
      </c>
      <c r="E149" s="59" t="s">
        <v>3448</v>
      </c>
      <c r="F149" s="57" t="s">
        <v>5415</v>
      </c>
      <c r="G149" s="59" t="s">
        <v>3506</v>
      </c>
      <c r="H149" s="60" t="s">
        <v>2603</v>
      </c>
      <c r="I149" s="60" t="s">
        <v>3474</v>
      </c>
      <c r="J149" s="47" t="s">
        <v>135</v>
      </c>
      <c r="K149" s="47" t="s">
        <v>136</v>
      </c>
      <c r="L149" s="49" t="s">
        <v>2885</v>
      </c>
      <c r="M149" s="61" t="s">
        <v>2910</v>
      </c>
      <c r="N149" s="47" t="s">
        <v>2867</v>
      </c>
      <c r="O149" s="62">
        <v>4400.4448620747535</v>
      </c>
      <c r="P149" s="62">
        <v>3080.3114034523269</v>
      </c>
      <c r="Q149" s="62">
        <v>3080.3114034523269</v>
      </c>
      <c r="R149" s="62">
        <v>3634.7674560737455</v>
      </c>
      <c r="S149" s="65" t="s">
        <v>566</v>
      </c>
      <c r="T149" s="52" t="s">
        <v>131</v>
      </c>
      <c r="U149" s="52" t="s">
        <v>139</v>
      </c>
      <c r="V149" s="63">
        <v>42755</v>
      </c>
      <c r="W149" s="72">
        <v>42785</v>
      </c>
      <c r="X149" s="57" t="s">
        <v>2910</v>
      </c>
      <c r="Y149" s="57" t="s">
        <v>2910</v>
      </c>
      <c r="Z149" s="57" t="s">
        <v>2910</v>
      </c>
      <c r="AA149" s="57" t="s">
        <v>2910</v>
      </c>
      <c r="AB149" s="54" t="s">
        <v>5400</v>
      </c>
      <c r="AC149" s="54" t="s">
        <v>567</v>
      </c>
      <c r="AD149" s="47">
        <v>796</v>
      </c>
      <c r="AE149" s="47" t="s">
        <v>555</v>
      </c>
      <c r="AF149" s="47">
        <v>1</v>
      </c>
      <c r="AG149" s="64">
        <v>46</v>
      </c>
      <c r="AH149" s="65" t="s">
        <v>201</v>
      </c>
      <c r="AI149" s="63">
        <v>42805</v>
      </c>
      <c r="AJ149" s="53">
        <v>42805</v>
      </c>
      <c r="AK149" s="63">
        <v>42885</v>
      </c>
      <c r="AL149" s="50">
        <v>2017</v>
      </c>
      <c r="AM149" s="65" t="s">
        <v>2910</v>
      </c>
      <c r="AN149" s="64" t="s">
        <v>2911</v>
      </c>
      <c r="AO149" s="259" t="s">
        <v>3507</v>
      </c>
      <c r="AP149" s="66" t="s">
        <v>3508</v>
      </c>
      <c r="AQ149" s="49" t="s">
        <v>2914</v>
      </c>
      <c r="AR149" s="75">
        <v>2019</v>
      </c>
      <c r="AS149" s="69">
        <v>18073.802382400001</v>
      </c>
      <c r="AT149" s="70"/>
      <c r="AU149" s="70">
        <v>6.58</v>
      </c>
      <c r="AV149" s="55" t="s">
        <v>136</v>
      </c>
      <c r="AW149" s="55" t="s">
        <v>3353</v>
      </c>
    </row>
    <row r="150" spans="1:49" s="71" customFormat="1" ht="77.25" customHeight="1">
      <c r="A150" s="57">
        <v>2</v>
      </c>
      <c r="B150" s="57" t="s">
        <v>3509</v>
      </c>
      <c r="C150" s="58" t="s">
        <v>131</v>
      </c>
      <c r="D150" s="58" t="s">
        <v>2730</v>
      </c>
      <c r="E150" s="59" t="s">
        <v>3448</v>
      </c>
      <c r="F150" s="57" t="s">
        <v>5416</v>
      </c>
      <c r="G150" s="59" t="s">
        <v>3510</v>
      </c>
      <c r="H150" s="60" t="s">
        <v>2603</v>
      </c>
      <c r="I150" s="60" t="s">
        <v>3474</v>
      </c>
      <c r="J150" s="47" t="s">
        <v>135</v>
      </c>
      <c r="K150" s="47" t="s">
        <v>136</v>
      </c>
      <c r="L150" s="49" t="s">
        <v>2885</v>
      </c>
      <c r="M150" s="61" t="s">
        <v>2910</v>
      </c>
      <c r="N150" s="47" t="s">
        <v>2867</v>
      </c>
      <c r="O150" s="62">
        <v>2761.9813463791943</v>
      </c>
      <c r="P150" s="62">
        <v>1933.3869424654361</v>
      </c>
      <c r="Q150" s="62">
        <v>1933.3869424654361</v>
      </c>
      <c r="R150" s="62">
        <v>2281.3965921092145</v>
      </c>
      <c r="S150" s="65" t="s">
        <v>566</v>
      </c>
      <c r="T150" s="52" t="s">
        <v>131</v>
      </c>
      <c r="U150" s="52" t="s">
        <v>139</v>
      </c>
      <c r="V150" s="63">
        <v>42755</v>
      </c>
      <c r="W150" s="72">
        <v>42785</v>
      </c>
      <c r="X150" s="57" t="s">
        <v>2910</v>
      </c>
      <c r="Y150" s="57" t="s">
        <v>2910</v>
      </c>
      <c r="Z150" s="57" t="s">
        <v>2910</v>
      </c>
      <c r="AA150" s="57" t="s">
        <v>2910</v>
      </c>
      <c r="AB150" s="54" t="s">
        <v>5400</v>
      </c>
      <c r="AC150" s="54" t="s">
        <v>567</v>
      </c>
      <c r="AD150" s="47">
        <v>796</v>
      </c>
      <c r="AE150" s="47" t="s">
        <v>555</v>
      </c>
      <c r="AF150" s="47">
        <v>1</v>
      </c>
      <c r="AG150" s="64">
        <v>46</v>
      </c>
      <c r="AH150" s="65" t="s">
        <v>201</v>
      </c>
      <c r="AI150" s="63">
        <v>42805</v>
      </c>
      <c r="AJ150" s="53">
        <v>42805</v>
      </c>
      <c r="AK150" s="63">
        <v>42885</v>
      </c>
      <c r="AL150" s="50">
        <v>2017</v>
      </c>
      <c r="AM150" s="65" t="s">
        <v>2910</v>
      </c>
      <c r="AN150" s="64" t="s">
        <v>2911</v>
      </c>
      <c r="AO150" s="259" t="s">
        <v>3511</v>
      </c>
      <c r="AP150" s="66" t="s">
        <v>3512</v>
      </c>
      <c r="AQ150" s="49" t="s">
        <v>2914</v>
      </c>
      <c r="AR150" s="75">
        <v>2019</v>
      </c>
      <c r="AS150" s="69">
        <v>11344.1951106</v>
      </c>
      <c r="AT150" s="70"/>
      <c r="AU150" s="70">
        <v>4.13</v>
      </c>
      <c r="AV150" s="55" t="s">
        <v>136</v>
      </c>
      <c r="AW150" s="55" t="s">
        <v>3353</v>
      </c>
    </row>
    <row r="151" spans="1:49" s="71" customFormat="1" ht="77.25" customHeight="1">
      <c r="A151" s="57">
        <v>2</v>
      </c>
      <c r="B151" s="57" t="s">
        <v>3513</v>
      </c>
      <c r="C151" s="58" t="s">
        <v>131</v>
      </c>
      <c r="D151" s="58" t="s">
        <v>2730</v>
      </c>
      <c r="E151" s="59" t="s">
        <v>3448</v>
      </c>
      <c r="F151" s="57" t="s">
        <v>5417</v>
      </c>
      <c r="G151" s="59" t="s">
        <v>3514</v>
      </c>
      <c r="H151" s="60" t="s">
        <v>2603</v>
      </c>
      <c r="I151" s="60" t="s">
        <v>3474</v>
      </c>
      <c r="J151" s="47" t="s">
        <v>135</v>
      </c>
      <c r="K151" s="47" t="s">
        <v>136</v>
      </c>
      <c r="L151" s="49" t="s">
        <v>2885</v>
      </c>
      <c r="M151" s="61" t="s">
        <v>2910</v>
      </c>
      <c r="N151" s="47" t="s">
        <v>2867</v>
      </c>
      <c r="O151" s="62">
        <v>1825.7164802674472</v>
      </c>
      <c r="P151" s="62">
        <v>1278.0015361872129</v>
      </c>
      <c r="Q151" s="62">
        <v>1278.0015361872129</v>
      </c>
      <c r="R151" s="62">
        <v>1508.0418127009111</v>
      </c>
      <c r="S151" s="65" t="s">
        <v>566</v>
      </c>
      <c r="T151" s="52" t="s">
        <v>131</v>
      </c>
      <c r="U151" s="52" t="s">
        <v>139</v>
      </c>
      <c r="V151" s="63">
        <v>42755</v>
      </c>
      <c r="W151" s="72">
        <v>42785</v>
      </c>
      <c r="X151" s="57" t="s">
        <v>2910</v>
      </c>
      <c r="Y151" s="57" t="s">
        <v>2910</v>
      </c>
      <c r="Z151" s="57" t="s">
        <v>2910</v>
      </c>
      <c r="AA151" s="57" t="s">
        <v>2910</v>
      </c>
      <c r="AB151" s="54" t="s">
        <v>5400</v>
      </c>
      <c r="AC151" s="54" t="s">
        <v>567</v>
      </c>
      <c r="AD151" s="47">
        <v>796</v>
      </c>
      <c r="AE151" s="47" t="s">
        <v>555</v>
      </c>
      <c r="AF151" s="47">
        <v>1</v>
      </c>
      <c r="AG151" s="64">
        <v>46</v>
      </c>
      <c r="AH151" s="65" t="s">
        <v>201</v>
      </c>
      <c r="AI151" s="63">
        <v>42805</v>
      </c>
      <c r="AJ151" s="53">
        <v>42805</v>
      </c>
      <c r="AK151" s="63">
        <v>42885</v>
      </c>
      <c r="AL151" s="50">
        <v>2017</v>
      </c>
      <c r="AM151" s="65" t="s">
        <v>2910</v>
      </c>
      <c r="AN151" s="64" t="s">
        <v>2911</v>
      </c>
      <c r="AO151" s="259" t="s">
        <v>3515</v>
      </c>
      <c r="AP151" s="66" t="s">
        <v>3516</v>
      </c>
      <c r="AQ151" s="49" t="s">
        <v>2914</v>
      </c>
      <c r="AR151" s="75">
        <v>2019</v>
      </c>
      <c r="AS151" s="69">
        <v>7498.7052409999997</v>
      </c>
      <c r="AT151" s="70"/>
      <c r="AU151" s="70">
        <v>2.73</v>
      </c>
      <c r="AV151" s="55" t="s">
        <v>136</v>
      </c>
      <c r="AW151" s="55" t="s">
        <v>3353</v>
      </c>
    </row>
    <row r="152" spans="1:49" s="71" customFormat="1" ht="77.25" customHeight="1">
      <c r="A152" s="57">
        <v>2</v>
      </c>
      <c r="B152" s="57" t="s">
        <v>3517</v>
      </c>
      <c r="C152" s="58" t="s">
        <v>131</v>
      </c>
      <c r="D152" s="58" t="s">
        <v>2730</v>
      </c>
      <c r="E152" s="59" t="s">
        <v>3448</v>
      </c>
      <c r="F152" s="57" t="s">
        <v>5418</v>
      </c>
      <c r="G152" s="59" t="s">
        <v>3518</v>
      </c>
      <c r="H152" s="60" t="s">
        <v>2603</v>
      </c>
      <c r="I152" s="60" t="s">
        <v>3474</v>
      </c>
      <c r="J152" s="47" t="s">
        <v>135</v>
      </c>
      <c r="K152" s="47" t="s">
        <v>136</v>
      </c>
      <c r="L152" s="49" t="s">
        <v>2885</v>
      </c>
      <c r="M152" s="61" t="s">
        <v>2910</v>
      </c>
      <c r="N152" s="47" t="s">
        <v>2867</v>
      </c>
      <c r="O152" s="62">
        <v>2200.2224238286594</v>
      </c>
      <c r="P152" s="62">
        <v>1540.1556966800615</v>
      </c>
      <c r="Q152" s="62">
        <v>1540.1556966800615</v>
      </c>
      <c r="R152" s="62">
        <v>1817.3837220824726</v>
      </c>
      <c r="S152" s="65" t="s">
        <v>566</v>
      </c>
      <c r="T152" s="52" t="s">
        <v>131</v>
      </c>
      <c r="U152" s="52" t="s">
        <v>139</v>
      </c>
      <c r="V152" s="63">
        <v>42755</v>
      </c>
      <c r="W152" s="72">
        <v>42785</v>
      </c>
      <c r="X152" s="57" t="s">
        <v>2910</v>
      </c>
      <c r="Y152" s="57" t="s">
        <v>2910</v>
      </c>
      <c r="Z152" s="57" t="s">
        <v>2910</v>
      </c>
      <c r="AA152" s="57" t="s">
        <v>2910</v>
      </c>
      <c r="AB152" s="54" t="s">
        <v>5400</v>
      </c>
      <c r="AC152" s="54" t="s">
        <v>567</v>
      </c>
      <c r="AD152" s="47">
        <v>796</v>
      </c>
      <c r="AE152" s="47" t="s">
        <v>555</v>
      </c>
      <c r="AF152" s="47">
        <v>1</v>
      </c>
      <c r="AG152" s="64">
        <v>46</v>
      </c>
      <c r="AH152" s="65" t="s">
        <v>201</v>
      </c>
      <c r="AI152" s="63">
        <v>42805</v>
      </c>
      <c r="AJ152" s="53">
        <v>42805</v>
      </c>
      <c r="AK152" s="63">
        <v>42885</v>
      </c>
      <c r="AL152" s="50">
        <v>2017</v>
      </c>
      <c r="AM152" s="65" t="s">
        <v>2910</v>
      </c>
      <c r="AN152" s="64" t="s">
        <v>2911</v>
      </c>
      <c r="AO152" s="259" t="s">
        <v>3519</v>
      </c>
      <c r="AP152" s="66" t="s">
        <v>3520</v>
      </c>
      <c r="AQ152" s="49" t="s">
        <v>2914</v>
      </c>
      <c r="AR152" s="75">
        <v>2019</v>
      </c>
      <c r="AS152" s="69">
        <v>9036.9011912000005</v>
      </c>
      <c r="AT152" s="70"/>
      <c r="AU152" s="70">
        <v>3.29</v>
      </c>
      <c r="AV152" s="55" t="s">
        <v>136</v>
      </c>
      <c r="AW152" s="55" t="s">
        <v>3353</v>
      </c>
    </row>
    <row r="153" spans="1:49" s="71" customFormat="1" ht="77.25" customHeight="1">
      <c r="A153" s="57">
        <v>2</v>
      </c>
      <c r="B153" s="57" t="s">
        <v>3521</v>
      </c>
      <c r="C153" s="58" t="s">
        <v>131</v>
      </c>
      <c r="D153" s="58" t="s">
        <v>2730</v>
      </c>
      <c r="E153" s="59" t="s">
        <v>3448</v>
      </c>
      <c r="F153" s="57" t="s">
        <v>5419</v>
      </c>
      <c r="G153" s="59" t="s">
        <v>3522</v>
      </c>
      <c r="H153" s="60" t="s">
        <v>2603</v>
      </c>
      <c r="I153" s="60" t="s">
        <v>3474</v>
      </c>
      <c r="J153" s="47" t="s">
        <v>135</v>
      </c>
      <c r="K153" s="47" t="s">
        <v>136</v>
      </c>
      <c r="L153" s="49" t="s">
        <v>2885</v>
      </c>
      <c r="M153" s="61" t="s">
        <v>2910</v>
      </c>
      <c r="N153" s="47" t="s">
        <v>2867</v>
      </c>
      <c r="O153" s="62">
        <v>1591.6502637395106</v>
      </c>
      <c r="P153" s="62">
        <v>1114.1551846176574</v>
      </c>
      <c r="Q153" s="62">
        <v>1114.1551846176574</v>
      </c>
      <c r="R153" s="62">
        <v>1314.7031178488355</v>
      </c>
      <c r="S153" s="65" t="s">
        <v>566</v>
      </c>
      <c r="T153" s="52" t="s">
        <v>131</v>
      </c>
      <c r="U153" s="52" t="s">
        <v>139</v>
      </c>
      <c r="V153" s="63">
        <v>42755</v>
      </c>
      <c r="W153" s="72">
        <v>42785</v>
      </c>
      <c r="X153" s="57" t="s">
        <v>2910</v>
      </c>
      <c r="Y153" s="57" t="s">
        <v>2910</v>
      </c>
      <c r="Z153" s="57" t="s">
        <v>2910</v>
      </c>
      <c r="AA153" s="57" t="s">
        <v>2910</v>
      </c>
      <c r="AB153" s="54" t="s">
        <v>5400</v>
      </c>
      <c r="AC153" s="54" t="s">
        <v>567</v>
      </c>
      <c r="AD153" s="47">
        <v>796</v>
      </c>
      <c r="AE153" s="47" t="s">
        <v>555</v>
      </c>
      <c r="AF153" s="47">
        <v>1</v>
      </c>
      <c r="AG153" s="64">
        <v>46</v>
      </c>
      <c r="AH153" s="65" t="s">
        <v>201</v>
      </c>
      <c r="AI153" s="63">
        <v>42805</v>
      </c>
      <c r="AJ153" s="53">
        <v>42805</v>
      </c>
      <c r="AK153" s="63">
        <v>42885</v>
      </c>
      <c r="AL153" s="50">
        <v>2017</v>
      </c>
      <c r="AM153" s="65" t="s">
        <v>2910</v>
      </c>
      <c r="AN153" s="64" t="s">
        <v>2911</v>
      </c>
      <c r="AO153" s="259" t="s">
        <v>3523</v>
      </c>
      <c r="AP153" s="66" t="s">
        <v>3524</v>
      </c>
      <c r="AQ153" s="49" t="s">
        <v>2914</v>
      </c>
      <c r="AR153" s="75">
        <v>2019</v>
      </c>
      <c r="AS153" s="69">
        <v>6537.3327735999983</v>
      </c>
      <c r="AT153" s="70"/>
      <c r="AU153" s="70">
        <v>2.38</v>
      </c>
      <c r="AV153" s="55" t="s">
        <v>136</v>
      </c>
      <c r="AW153" s="55" t="s">
        <v>3353</v>
      </c>
    </row>
    <row r="154" spans="1:49" s="71" customFormat="1" ht="77.25" customHeight="1">
      <c r="A154" s="57">
        <v>2</v>
      </c>
      <c r="B154" s="57" t="s">
        <v>3525</v>
      </c>
      <c r="C154" s="58" t="s">
        <v>131</v>
      </c>
      <c r="D154" s="58" t="s">
        <v>2730</v>
      </c>
      <c r="E154" s="59" t="s">
        <v>3448</v>
      </c>
      <c r="F154" s="57" t="s">
        <v>5420</v>
      </c>
      <c r="G154" s="59" t="s">
        <v>3526</v>
      </c>
      <c r="H154" s="60" t="s">
        <v>2603</v>
      </c>
      <c r="I154" s="60" t="s">
        <v>3474</v>
      </c>
      <c r="J154" s="47" t="s">
        <v>135</v>
      </c>
      <c r="K154" s="47" t="s">
        <v>136</v>
      </c>
      <c r="L154" s="49" t="s">
        <v>2885</v>
      </c>
      <c r="M154" s="61" t="s">
        <v>2910</v>
      </c>
      <c r="N154" s="47" t="s">
        <v>2867</v>
      </c>
      <c r="O154" s="62">
        <v>2153.4091862900459</v>
      </c>
      <c r="P154" s="62">
        <v>1507.3864304030319</v>
      </c>
      <c r="Q154" s="62">
        <v>1507.3864304030319</v>
      </c>
      <c r="R154" s="62">
        <v>1778.7159878755776</v>
      </c>
      <c r="S154" s="65" t="s">
        <v>566</v>
      </c>
      <c r="T154" s="52" t="s">
        <v>131</v>
      </c>
      <c r="U154" s="52" t="s">
        <v>139</v>
      </c>
      <c r="V154" s="63">
        <v>42755</v>
      </c>
      <c r="W154" s="72">
        <v>42785</v>
      </c>
      <c r="X154" s="57" t="s">
        <v>2910</v>
      </c>
      <c r="Y154" s="57" t="s">
        <v>2910</v>
      </c>
      <c r="Z154" s="57" t="s">
        <v>2910</v>
      </c>
      <c r="AA154" s="57" t="s">
        <v>2910</v>
      </c>
      <c r="AB154" s="54" t="s">
        <v>5400</v>
      </c>
      <c r="AC154" s="54" t="s">
        <v>567</v>
      </c>
      <c r="AD154" s="47">
        <v>796</v>
      </c>
      <c r="AE154" s="47" t="s">
        <v>555</v>
      </c>
      <c r="AF154" s="47">
        <v>1</v>
      </c>
      <c r="AG154" s="64">
        <v>46</v>
      </c>
      <c r="AH154" s="65" t="s">
        <v>201</v>
      </c>
      <c r="AI154" s="63">
        <v>42805</v>
      </c>
      <c r="AJ154" s="53">
        <v>42805</v>
      </c>
      <c r="AK154" s="63">
        <v>42885</v>
      </c>
      <c r="AL154" s="50">
        <v>2017</v>
      </c>
      <c r="AM154" s="65" t="s">
        <v>2910</v>
      </c>
      <c r="AN154" s="64" t="s">
        <v>2911</v>
      </c>
      <c r="AO154" s="259" t="s">
        <v>3527</v>
      </c>
      <c r="AP154" s="66" t="s">
        <v>3528</v>
      </c>
      <c r="AQ154" s="49" t="s">
        <v>2914</v>
      </c>
      <c r="AR154" s="75">
        <v>2019</v>
      </c>
      <c r="AS154" s="69">
        <v>8844.6266930000002</v>
      </c>
      <c r="AT154" s="70"/>
      <c r="AU154" s="70">
        <v>3.22</v>
      </c>
      <c r="AV154" s="55" t="s">
        <v>136</v>
      </c>
      <c r="AW154" s="55" t="s">
        <v>3353</v>
      </c>
    </row>
    <row r="155" spans="1:49" s="71" customFormat="1" ht="77.25" customHeight="1">
      <c r="A155" s="57">
        <v>2</v>
      </c>
      <c r="B155" s="57" t="s">
        <v>3529</v>
      </c>
      <c r="C155" s="58" t="s">
        <v>131</v>
      </c>
      <c r="D155" s="58" t="s">
        <v>2730</v>
      </c>
      <c r="E155" s="59" t="s">
        <v>3448</v>
      </c>
      <c r="F155" s="57" t="s">
        <v>5421</v>
      </c>
      <c r="G155" s="59" t="s">
        <v>3530</v>
      </c>
      <c r="H155" s="60" t="s">
        <v>2603</v>
      </c>
      <c r="I155" s="60" t="s">
        <v>3474</v>
      </c>
      <c r="J155" s="47" t="s">
        <v>135</v>
      </c>
      <c r="K155" s="47" t="s">
        <v>136</v>
      </c>
      <c r="L155" s="49" t="s">
        <v>2885</v>
      </c>
      <c r="M155" s="61" t="s">
        <v>2910</v>
      </c>
      <c r="N155" s="47" t="s">
        <v>2867</v>
      </c>
      <c r="O155" s="62">
        <v>1919.3429697621089</v>
      </c>
      <c r="P155" s="62">
        <v>1343.5400788334759</v>
      </c>
      <c r="Q155" s="62">
        <v>1343.5400788334759</v>
      </c>
      <c r="R155" s="62">
        <v>1585.3772930235016</v>
      </c>
      <c r="S155" s="65" t="s">
        <v>566</v>
      </c>
      <c r="T155" s="52" t="s">
        <v>131</v>
      </c>
      <c r="U155" s="52" t="s">
        <v>139</v>
      </c>
      <c r="V155" s="63">
        <v>42755</v>
      </c>
      <c r="W155" s="72">
        <v>42785</v>
      </c>
      <c r="X155" s="57" t="s">
        <v>2910</v>
      </c>
      <c r="Y155" s="57" t="s">
        <v>2910</v>
      </c>
      <c r="Z155" s="57" t="s">
        <v>2910</v>
      </c>
      <c r="AA155" s="57" t="s">
        <v>2910</v>
      </c>
      <c r="AB155" s="54" t="s">
        <v>5400</v>
      </c>
      <c r="AC155" s="54" t="s">
        <v>567</v>
      </c>
      <c r="AD155" s="47">
        <v>796</v>
      </c>
      <c r="AE155" s="47" t="s">
        <v>555</v>
      </c>
      <c r="AF155" s="47">
        <v>1</v>
      </c>
      <c r="AG155" s="64">
        <v>46</v>
      </c>
      <c r="AH155" s="65" t="s">
        <v>201</v>
      </c>
      <c r="AI155" s="63">
        <v>42805</v>
      </c>
      <c r="AJ155" s="53">
        <v>42805</v>
      </c>
      <c r="AK155" s="63">
        <v>42885</v>
      </c>
      <c r="AL155" s="50">
        <v>2017</v>
      </c>
      <c r="AM155" s="65" t="s">
        <v>2910</v>
      </c>
      <c r="AN155" s="64" t="s">
        <v>2911</v>
      </c>
      <c r="AO155" s="259" t="s">
        <v>3531</v>
      </c>
      <c r="AP155" s="66" t="s">
        <v>3532</v>
      </c>
      <c r="AQ155" s="49" t="s">
        <v>2914</v>
      </c>
      <c r="AR155" s="75">
        <v>2019</v>
      </c>
      <c r="AS155" s="69">
        <v>7883.2542255999997</v>
      </c>
      <c r="AT155" s="70"/>
      <c r="AU155" s="70">
        <v>2.87</v>
      </c>
      <c r="AV155" s="55" t="s">
        <v>136</v>
      </c>
      <c r="AW155" s="55" t="s">
        <v>3353</v>
      </c>
    </row>
    <row r="156" spans="1:49" s="71" customFormat="1" ht="77.25" customHeight="1">
      <c r="A156" s="57">
        <v>2</v>
      </c>
      <c r="B156" s="57" t="s">
        <v>3533</v>
      </c>
      <c r="C156" s="58" t="s">
        <v>131</v>
      </c>
      <c r="D156" s="58" t="s">
        <v>2730</v>
      </c>
      <c r="E156" s="59" t="s">
        <v>3448</v>
      </c>
      <c r="F156" s="57" t="s">
        <v>5422</v>
      </c>
      <c r="G156" s="59" t="s">
        <v>3534</v>
      </c>
      <c r="H156" s="60" t="s">
        <v>2603</v>
      </c>
      <c r="I156" s="60" t="s">
        <v>3474</v>
      </c>
      <c r="J156" s="47" t="s">
        <v>135</v>
      </c>
      <c r="K156" s="47" t="s">
        <v>136</v>
      </c>
      <c r="L156" s="49" t="s">
        <v>2885</v>
      </c>
      <c r="M156" s="61" t="s">
        <v>2910</v>
      </c>
      <c r="N156" s="47" t="s">
        <v>2867</v>
      </c>
      <c r="O156" s="62">
        <v>3678.183400522234</v>
      </c>
      <c r="P156" s="62">
        <v>2574.7283803655632</v>
      </c>
      <c r="Q156" s="62">
        <v>2574.7283803655632</v>
      </c>
      <c r="R156" s="62">
        <v>3038.1794888313643</v>
      </c>
      <c r="S156" s="65" t="s">
        <v>566</v>
      </c>
      <c r="T156" s="52" t="s">
        <v>131</v>
      </c>
      <c r="U156" s="52" t="s">
        <v>139</v>
      </c>
      <c r="V156" s="63">
        <v>42755</v>
      </c>
      <c r="W156" s="72">
        <v>42785</v>
      </c>
      <c r="X156" s="57" t="s">
        <v>2910</v>
      </c>
      <c r="Y156" s="57" t="s">
        <v>2910</v>
      </c>
      <c r="Z156" s="57" t="s">
        <v>2910</v>
      </c>
      <c r="AA156" s="57" t="s">
        <v>2910</v>
      </c>
      <c r="AB156" s="54" t="s">
        <v>5400</v>
      </c>
      <c r="AC156" s="54" t="s">
        <v>567</v>
      </c>
      <c r="AD156" s="47">
        <v>796</v>
      </c>
      <c r="AE156" s="47" t="s">
        <v>555</v>
      </c>
      <c r="AF156" s="47">
        <v>1</v>
      </c>
      <c r="AG156" s="64">
        <v>46</v>
      </c>
      <c r="AH156" s="65" t="s">
        <v>201</v>
      </c>
      <c r="AI156" s="63">
        <v>42805</v>
      </c>
      <c r="AJ156" s="53">
        <v>42805</v>
      </c>
      <c r="AK156" s="63">
        <v>42885</v>
      </c>
      <c r="AL156" s="50">
        <v>2017</v>
      </c>
      <c r="AM156" s="65" t="s">
        <v>2910</v>
      </c>
      <c r="AN156" s="64" t="s">
        <v>2911</v>
      </c>
      <c r="AO156" s="259" t="s">
        <v>3535</v>
      </c>
      <c r="AP156" s="66" t="s">
        <v>3536</v>
      </c>
      <c r="AQ156" s="49" t="s">
        <v>2914</v>
      </c>
      <c r="AR156" s="75">
        <v>2019</v>
      </c>
      <c r="AS156" s="69">
        <v>15107.281627199998</v>
      </c>
      <c r="AT156" s="70"/>
      <c r="AU156" s="70">
        <v>5.5</v>
      </c>
      <c r="AV156" s="55" t="s">
        <v>136</v>
      </c>
      <c r="AW156" s="55" t="s">
        <v>3353</v>
      </c>
    </row>
    <row r="157" spans="1:49" s="71" customFormat="1" ht="77.25" customHeight="1">
      <c r="A157" s="57">
        <v>2</v>
      </c>
      <c r="B157" s="57" t="s">
        <v>3537</v>
      </c>
      <c r="C157" s="58" t="s">
        <v>131</v>
      </c>
      <c r="D157" s="58" t="s">
        <v>2730</v>
      </c>
      <c r="E157" s="59" t="s">
        <v>3448</v>
      </c>
      <c r="F157" s="57" t="s">
        <v>5423</v>
      </c>
      <c r="G157" s="59" t="s">
        <v>3538</v>
      </c>
      <c r="H157" s="60" t="s">
        <v>2603</v>
      </c>
      <c r="I157" s="60" t="s">
        <v>3474</v>
      </c>
      <c r="J157" s="47" t="s">
        <v>135</v>
      </c>
      <c r="K157" s="47" t="s">
        <v>136</v>
      </c>
      <c r="L157" s="49" t="s">
        <v>2885</v>
      </c>
      <c r="M157" s="61" t="s">
        <v>2910</v>
      </c>
      <c r="N157" s="47" t="s">
        <v>2867</v>
      </c>
      <c r="O157" s="62">
        <v>1498.0237886622829</v>
      </c>
      <c r="P157" s="62">
        <v>1048.6166520635982</v>
      </c>
      <c r="Q157" s="62">
        <v>1048.6166520635982</v>
      </c>
      <c r="R157" s="62">
        <v>1237.3676494350457</v>
      </c>
      <c r="S157" s="65" t="s">
        <v>566</v>
      </c>
      <c r="T157" s="52" t="s">
        <v>131</v>
      </c>
      <c r="U157" s="52" t="s">
        <v>139</v>
      </c>
      <c r="V157" s="63">
        <v>42755</v>
      </c>
      <c r="W157" s="72">
        <v>42785</v>
      </c>
      <c r="X157" s="57" t="s">
        <v>2910</v>
      </c>
      <c r="Y157" s="57" t="s">
        <v>2910</v>
      </c>
      <c r="Z157" s="57" t="s">
        <v>2910</v>
      </c>
      <c r="AA157" s="57" t="s">
        <v>2910</v>
      </c>
      <c r="AB157" s="54" t="s">
        <v>5400</v>
      </c>
      <c r="AC157" s="54" t="s">
        <v>567</v>
      </c>
      <c r="AD157" s="47">
        <v>796</v>
      </c>
      <c r="AE157" s="47" t="s">
        <v>555</v>
      </c>
      <c r="AF157" s="47">
        <v>1</v>
      </c>
      <c r="AG157" s="64">
        <v>46</v>
      </c>
      <c r="AH157" s="65" t="s">
        <v>201</v>
      </c>
      <c r="AI157" s="63">
        <v>42805</v>
      </c>
      <c r="AJ157" s="53">
        <v>42805</v>
      </c>
      <c r="AK157" s="63">
        <v>42885</v>
      </c>
      <c r="AL157" s="50">
        <v>2017</v>
      </c>
      <c r="AM157" s="65" t="s">
        <v>2910</v>
      </c>
      <c r="AN157" s="64" t="s">
        <v>2911</v>
      </c>
      <c r="AO157" s="259" t="s">
        <v>3539</v>
      </c>
      <c r="AP157" s="66" t="s">
        <v>3540</v>
      </c>
      <c r="AQ157" s="49" t="s">
        <v>2914</v>
      </c>
      <c r="AR157" s="75">
        <v>2019</v>
      </c>
      <c r="AS157" s="69">
        <v>6152.7837890000001</v>
      </c>
      <c r="AT157" s="70"/>
      <c r="AU157" s="70">
        <v>2.2400000000000002</v>
      </c>
      <c r="AV157" s="55" t="s">
        <v>136</v>
      </c>
      <c r="AW157" s="55" t="s">
        <v>3353</v>
      </c>
    </row>
    <row r="158" spans="1:49" s="71" customFormat="1" ht="77.25" customHeight="1">
      <c r="A158" s="57">
        <v>2</v>
      </c>
      <c r="B158" s="57" t="s">
        <v>3541</v>
      </c>
      <c r="C158" s="58" t="s">
        <v>131</v>
      </c>
      <c r="D158" s="58" t="s">
        <v>2730</v>
      </c>
      <c r="E158" s="59" t="s">
        <v>3448</v>
      </c>
      <c r="F158" s="57" t="s">
        <v>5424</v>
      </c>
      <c r="G158" s="59" t="s">
        <v>3542</v>
      </c>
      <c r="H158" s="60" t="s">
        <v>2603</v>
      </c>
      <c r="I158" s="60" t="s">
        <v>3474</v>
      </c>
      <c r="J158" s="47" t="s">
        <v>135</v>
      </c>
      <c r="K158" s="47" t="s">
        <v>136</v>
      </c>
      <c r="L158" s="49" t="s">
        <v>2885</v>
      </c>
      <c r="M158" s="61" t="s">
        <v>2910</v>
      </c>
      <c r="N158" s="47" t="s">
        <v>2867</v>
      </c>
      <c r="O158" s="62">
        <v>1310.77080967296</v>
      </c>
      <c r="P158" s="62">
        <v>917.53956677107192</v>
      </c>
      <c r="Q158" s="62">
        <v>917.53956677107192</v>
      </c>
      <c r="R158" s="62">
        <v>1082.6966887898648</v>
      </c>
      <c r="S158" s="65" t="s">
        <v>566</v>
      </c>
      <c r="T158" s="52" t="s">
        <v>131</v>
      </c>
      <c r="U158" s="52" t="s">
        <v>139</v>
      </c>
      <c r="V158" s="63">
        <v>42755</v>
      </c>
      <c r="W158" s="72">
        <v>42785</v>
      </c>
      <c r="X158" s="57" t="s">
        <v>2910</v>
      </c>
      <c r="Y158" s="57" t="s">
        <v>2910</v>
      </c>
      <c r="Z158" s="57" t="s">
        <v>2910</v>
      </c>
      <c r="AA158" s="57" t="s">
        <v>2910</v>
      </c>
      <c r="AB158" s="54" t="s">
        <v>5400</v>
      </c>
      <c r="AC158" s="54" t="s">
        <v>567</v>
      </c>
      <c r="AD158" s="47">
        <v>796</v>
      </c>
      <c r="AE158" s="47" t="s">
        <v>555</v>
      </c>
      <c r="AF158" s="47">
        <v>1</v>
      </c>
      <c r="AG158" s="64">
        <v>46</v>
      </c>
      <c r="AH158" s="65" t="s">
        <v>201</v>
      </c>
      <c r="AI158" s="63">
        <v>42805</v>
      </c>
      <c r="AJ158" s="53">
        <v>42805</v>
      </c>
      <c r="AK158" s="63">
        <v>42885</v>
      </c>
      <c r="AL158" s="50">
        <v>2017</v>
      </c>
      <c r="AM158" s="65" t="s">
        <v>2910</v>
      </c>
      <c r="AN158" s="64" t="s">
        <v>2911</v>
      </c>
      <c r="AO158" s="259" t="s">
        <v>3543</v>
      </c>
      <c r="AP158" s="66" t="s">
        <v>3544</v>
      </c>
      <c r="AQ158" s="49" t="s">
        <v>2914</v>
      </c>
      <c r="AR158" s="75">
        <v>2019</v>
      </c>
      <c r="AS158" s="69">
        <v>5383.6858198</v>
      </c>
      <c r="AT158" s="70"/>
      <c r="AU158" s="70">
        <v>1.96</v>
      </c>
      <c r="AV158" s="55" t="s">
        <v>136</v>
      </c>
      <c r="AW158" s="55" t="s">
        <v>3353</v>
      </c>
    </row>
    <row r="159" spans="1:49" s="71" customFormat="1" ht="77.25" customHeight="1">
      <c r="A159" s="57">
        <v>2</v>
      </c>
      <c r="B159" s="57" t="s">
        <v>3545</v>
      </c>
      <c r="C159" s="58" t="s">
        <v>131</v>
      </c>
      <c r="D159" s="58" t="s">
        <v>2730</v>
      </c>
      <c r="E159" s="59" t="s">
        <v>3448</v>
      </c>
      <c r="F159" s="57" t="s">
        <v>5425</v>
      </c>
      <c r="G159" s="59" t="s">
        <v>3546</v>
      </c>
      <c r="H159" s="60" t="s">
        <v>2603</v>
      </c>
      <c r="I159" s="60" t="s">
        <v>3474</v>
      </c>
      <c r="J159" s="47" t="s">
        <v>135</v>
      </c>
      <c r="K159" s="47" t="s">
        <v>136</v>
      </c>
      <c r="L159" s="49" t="s">
        <v>2885</v>
      </c>
      <c r="M159" s="61" t="s">
        <v>2910</v>
      </c>
      <c r="N159" s="47" t="s">
        <v>2867</v>
      </c>
      <c r="O159" s="62">
        <v>2949.2343253685176</v>
      </c>
      <c r="P159" s="62">
        <v>2064.4640277579624</v>
      </c>
      <c r="Q159" s="62">
        <v>2064.4640277579624</v>
      </c>
      <c r="R159" s="62">
        <v>2436.0675527543954</v>
      </c>
      <c r="S159" s="65" t="s">
        <v>566</v>
      </c>
      <c r="T159" s="52" t="s">
        <v>131</v>
      </c>
      <c r="U159" s="52" t="s">
        <v>139</v>
      </c>
      <c r="V159" s="63">
        <v>42755</v>
      </c>
      <c r="W159" s="72">
        <v>42785</v>
      </c>
      <c r="X159" s="57" t="s">
        <v>2910</v>
      </c>
      <c r="Y159" s="57" t="s">
        <v>2910</v>
      </c>
      <c r="Z159" s="57" t="s">
        <v>2910</v>
      </c>
      <c r="AA159" s="57" t="s">
        <v>2910</v>
      </c>
      <c r="AB159" s="54" t="s">
        <v>5400</v>
      </c>
      <c r="AC159" s="54" t="s">
        <v>567</v>
      </c>
      <c r="AD159" s="47">
        <v>796</v>
      </c>
      <c r="AE159" s="47" t="s">
        <v>555</v>
      </c>
      <c r="AF159" s="47">
        <v>1</v>
      </c>
      <c r="AG159" s="64">
        <v>46</v>
      </c>
      <c r="AH159" s="65" t="s">
        <v>201</v>
      </c>
      <c r="AI159" s="63">
        <v>42805</v>
      </c>
      <c r="AJ159" s="53">
        <v>42805</v>
      </c>
      <c r="AK159" s="63">
        <v>42885</v>
      </c>
      <c r="AL159" s="50">
        <v>2017</v>
      </c>
      <c r="AM159" s="65" t="s">
        <v>2910</v>
      </c>
      <c r="AN159" s="64" t="s">
        <v>2911</v>
      </c>
      <c r="AO159" s="259" t="s">
        <v>3547</v>
      </c>
      <c r="AP159" s="66" t="s">
        <v>3548</v>
      </c>
      <c r="AQ159" s="49" t="s">
        <v>2914</v>
      </c>
      <c r="AR159" s="75">
        <v>2019</v>
      </c>
      <c r="AS159" s="69">
        <v>12113.293079799998</v>
      </c>
      <c r="AT159" s="70"/>
      <c r="AU159" s="70">
        <v>4.41</v>
      </c>
      <c r="AV159" s="55" t="s">
        <v>136</v>
      </c>
      <c r="AW159" s="55" t="s">
        <v>3353</v>
      </c>
    </row>
    <row r="160" spans="1:49" s="71" customFormat="1" ht="77.25" customHeight="1">
      <c r="A160" s="57">
        <v>2</v>
      </c>
      <c r="B160" s="57" t="s">
        <v>3549</v>
      </c>
      <c r="C160" s="58" t="s">
        <v>131</v>
      </c>
      <c r="D160" s="58" t="s">
        <v>2730</v>
      </c>
      <c r="E160" s="59" t="s">
        <v>3448</v>
      </c>
      <c r="F160" s="57" t="s">
        <v>5426</v>
      </c>
      <c r="G160" s="59" t="s">
        <v>3550</v>
      </c>
      <c r="H160" s="60" t="s">
        <v>2603</v>
      </c>
      <c r="I160" s="60" t="s">
        <v>3474</v>
      </c>
      <c r="J160" s="47" t="s">
        <v>135</v>
      </c>
      <c r="K160" s="47" t="s">
        <v>136</v>
      </c>
      <c r="L160" s="49" t="s">
        <v>2885</v>
      </c>
      <c r="M160" s="61" t="s">
        <v>2910</v>
      </c>
      <c r="N160" s="47" t="s">
        <v>2867</v>
      </c>
      <c r="O160" s="62">
        <v>1498.0237886622829</v>
      </c>
      <c r="P160" s="62">
        <v>1048.6166520635982</v>
      </c>
      <c r="Q160" s="62">
        <v>1048.6166520635982</v>
      </c>
      <c r="R160" s="62">
        <v>1237.3676494350457</v>
      </c>
      <c r="S160" s="65" t="s">
        <v>566</v>
      </c>
      <c r="T160" s="52" t="s">
        <v>131</v>
      </c>
      <c r="U160" s="52" t="s">
        <v>139</v>
      </c>
      <c r="V160" s="63">
        <v>42755</v>
      </c>
      <c r="W160" s="72">
        <v>42785</v>
      </c>
      <c r="X160" s="57" t="s">
        <v>2910</v>
      </c>
      <c r="Y160" s="57" t="s">
        <v>2910</v>
      </c>
      <c r="Z160" s="57" t="s">
        <v>2910</v>
      </c>
      <c r="AA160" s="57" t="s">
        <v>2910</v>
      </c>
      <c r="AB160" s="54" t="s">
        <v>5400</v>
      </c>
      <c r="AC160" s="54" t="s">
        <v>567</v>
      </c>
      <c r="AD160" s="47">
        <v>796</v>
      </c>
      <c r="AE160" s="47" t="s">
        <v>555</v>
      </c>
      <c r="AF160" s="47">
        <v>1</v>
      </c>
      <c r="AG160" s="64">
        <v>46</v>
      </c>
      <c r="AH160" s="65" t="s">
        <v>201</v>
      </c>
      <c r="AI160" s="63">
        <v>42805</v>
      </c>
      <c r="AJ160" s="53">
        <v>42805</v>
      </c>
      <c r="AK160" s="63">
        <v>42885</v>
      </c>
      <c r="AL160" s="50">
        <v>2017</v>
      </c>
      <c r="AM160" s="65" t="s">
        <v>2910</v>
      </c>
      <c r="AN160" s="64" t="s">
        <v>2911</v>
      </c>
      <c r="AO160" s="259" t="s">
        <v>3551</v>
      </c>
      <c r="AP160" s="66" t="s">
        <v>3552</v>
      </c>
      <c r="AQ160" s="49" t="s">
        <v>2914</v>
      </c>
      <c r="AR160" s="75">
        <v>2019</v>
      </c>
      <c r="AS160" s="69">
        <v>6152.7837890000001</v>
      </c>
      <c r="AT160" s="70"/>
      <c r="AU160" s="70">
        <v>2.2400000000000002</v>
      </c>
      <c r="AV160" s="55" t="s">
        <v>136</v>
      </c>
      <c r="AW160" s="55" t="s">
        <v>3353</v>
      </c>
    </row>
    <row r="161" spans="1:49" s="71" customFormat="1" ht="77.25" customHeight="1">
      <c r="A161" s="57">
        <v>2</v>
      </c>
      <c r="B161" s="57" t="s">
        <v>3553</v>
      </c>
      <c r="C161" s="58" t="s">
        <v>131</v>
      </c>
      <c r="D161" s="58" t="s">
        <v>2730</v>
      </c>
      <c r="E161" s="59" t="s">
        <v>3448</v>
      </c>
      <c r="F161" s="57" t="s">
        <v>5427</v>
      </c>
      <c r="G161" s="59" t="s">
        <v>3554</v>
      </c>
      <c r="H161" s="60" t="s">
        <v>2603</v>
      </c>
      <c r="I161" s="60" t="s">
        <v>3474</v>
      </c>
      <c r="J161" s="47" t="s">
        <v>135</v>
      </c>
      <c r="K161" s="47" t="s">
        <v>136</v>
      </c>
      <c r="L161" s="49" t="s">
        <v>2885</v>
      </c>
      <c r="M161" s="61" t="s">
        <v>2910</v>
      </c>
      <c r="N161" s="47" t="s">
        <v>2867</v>
      </c>
      <c r="O161" s="62">
        <v>2220.2852502148044</v>
      </c>
      <c r="P161" s="62">
        <v>1554.199675150363</v>
      </c>
      <c r="Q161" s="62">
        <v>1554.199675150363</v>
      </c>
      <c r="R161" s="62">
        <v>1833.9556166774282</v>
      </c>
      <c r="S161" s="65" t="s">
        <v>566</v>
      </c>
      <c r="T161" s="52" t="s">
        <v>131</v>
      </c>
      <c r="U161" s="52" t="s">
        <v>139</v>
      </c>
      <c r="V161" s="63">
        <v>42755</v>
      </c>
      <c r="W161" s="72">
        <v>42785</v>
      </c>
      <c r="X161" s="57" t="s">
        <v>2910</v>
      </c>
      <c r="Y161" s="57" t="s">
        <v>2910</v>
      </c>
      <c r="Z161" s="57" t="s">
        <v>2910</v>
      </c>
      <c r="AA161" s="57" t="s">
        <v>2910</v>
      </c>
      <c r="AB161" s="54" t="s">
        <v>5400</v>
      </c>
      <c r="AC161" s="54" t="s">
        <v>567</v>
      </c>
      <c r="AD161" s="47">
        <v>796</v>
      </c>
      <c r="AE161" s="47" t="s">
        <v>555</v>
      </c>
      <c r="AF161" s="47">
        <v>1</v>
      </c>
      <c r="AG161" s="64">
        <v>46</v>
      </c>
      <c r="AH161" s="65" t="s">
        <v>201</v>
      </c>
      <c r="AI161" s="63">
        <v>42805</v>
      </c>
      <c r="AJ161" s="53">
        <v>42805</v>
      </c>
      <c r="AK161" s="63">
        <v>42885</v>
      </c>
      <c r="AL161" s="50">
        <v>2017</v>
      </c>
      <c r="AM161" s="65" t="s">
        <v>2910</v>
      </c>
      <c r="AN161" s="64" t="s">
        <v>2911</v>
      </c>
      <c r="AO161" s="259" t="s">
        <v>3555</v>
      </c>
      <c r="AP161" s="66" t="s">
        <v>3556</v>
      </c>
      <c r="AQ161" s="49" t="s">
        <v>2914</v>
      </c>
      <c r="AR161" s="75">
        <v>2019</v>
      </c>
      <c r="AS161" s="69">
        <v>9119.3045441999984</v>
      </c>
      <c r="AT161" s="70"/>
      <c r="AU161" s="70">
        <v>3.32</v>
      </c>
      <c r="AV161" s="55" t="s">
        <v>136</v>
      </c>
      <c r="AW161" s="55" t="s">
        <v>3353</v>
      </c>
    </row>
    <row r="162" spans="1:49" s="71" customFormat="1" ht="77.25" customHeight="1">
      <c r="A162" s="57">
        <v>2</v>
      </c>
      <c r="B162" s="57" t="s">
        <v>3557</v>
      </c>
      <c r="C162" s="58" t="s">
        <v>131</v>
      </c>
      <c r="D162" s="58" t="s">
        <v>2730</v>
      </c>
      <c r="E162" s="59" t="s">
        <v>3448</v>
      </c>
      <c r="F162" s="57" t="s">
        <v>5428</v>
      </c>
      <c r="G162" s="59" t="s">
        <v>3558</v>
      </c>
      <c r="H162" s="60" t="s">
        <v>2603</v>
      </c>
      <c r="I162" s="60" t="s">
        <v>3474</v>
      </c>
      <c r="J162" s="47" t="s">
        <v>135</v>
      </c>
      <c r="K162" s="47" t="s">
        <v>136</v>
      </c>
      <c r="L162" s="49" t="s">
        <v>2885</v>
      </c>
      <c r="M162" s="61" t="s">
        <v>2910</v>
      </c>
      <c r="N162" s="47" t="s">
        <v>2867</v>
      </c>
      <c r="O162" s="62">
        <v>1611.7130901256551</v>
      </c>
      <c r="P162" s="62">
        <v>1128.1991630879586</v>
      </c>
      <c r="Q162" s="62">
        <v>1128.1991630879586</v>
      </c>
      <c r="R162" s="62">
        <v>1331.2750124437912</v>
      </c>
      <c r="S162" s="65" t="s">
        <v>566</v>
      </c>
      <c r="T162" s="52" t="s">
        <v>131</v>
      </c>
      <c r="U162" s="52" t="s">
        <v>139</v>
      </c>
      <c r="V162" s="63">
        <v>42755</v>
      </c>
      <c r="W162" s="72">
        <v>42785</v>
      </c>
      <c r="X162" s="57" t="s">
        <v>2910</v>
      </c>
      <c r="Y162" s="57" t="s">
        <v>2910</v>
      </c>
      <c r="Z162" s="57" t="s">
        <v>2910</v>
      </c>
      <c r="AA162" s="57" t="s">
        <v>2910</v>
      </c>
      <c r="AB162" s="54" t="s">
        <v>5400</v>
      </c>
      <c r="AC162" s="54" t="s">
        <v>567</v>
      </c>
      <c r="AD162" s="47">
        <v>796</v>
      </c>
      <c r="AE162" s="47" t="s">
        <v>555</v>
      </c>
      <c r="AF162" s="47">
        <v>1</v>
      </c>
      <c r="AG162" s="64">
        <v>46</v>
      </c>
      <c r="AH162" s="65" t="s">
        <v>201</v>
      </c>
      <c r="AI162" s="63">
        <v>42805</v>
      </c>
      <c r="AJ162" s="53">
        <v>42805</v>
      </c>
      <c r="AK162" s="63">
        <v>42885</v>
      </c>
      <c r="AL162" s="50">
        <v>2017</v>
      </c>
      <c r="AM162" s="65" t="s">
        <v>2910</v>
      </c>
      <c r="AN162" s="64" t="s">
        <v>2911</v>
      </c>
      <c r="AO162" s="259" t="s">
        <v>3559</v>
      </c>
      <c r="AP162" s="66" t="s">
        <v>3560</v>
      </c>
      <c r="AQ162" s="49" t="s">
        <v>2914</v>
      </c>
      <c r="AR162" s="75">
        <v>2019</v>
      </c>
      <c r="AS162" s="69">
        <v>6619.7361265999998</v>
      </c>
      <c r="AT162" s="70"/>
      <c r="AU162" s="70">
        <v>2.41</v>
      </c>
      <c r="AV162" s="55" t="s">
        <v>136</v>
      </c>
      <c r="AW162" s="55" t="s">
        <v>3353</v>
      </c>
    </row>
    <row r="163" spans="1:49" s="71" customFormat="1" ht="77.25" customHeight="1">
      <c r="A163" s="57">
        <v>2</v>
      </c>
      <c r="B163" s="57" t="s">
        <v>3561</v>
      </c>
      <c r="C163" s="58" t="s">
        <v>131</v>
      </c>
      <c r="D163" s="58" t="s">
        <v>2730</v>
      </c>
      <c r="E163" s="59" t="s">
        <v>3448</v>
      </c>
      <c r="F163" s="57" t="s">
        <v>5429</v>
      </c>
      <c r="G163" s="59" t="s">
        <v>3562</v>
      </c>
      <c r="H163" s="60" t="s">
        <v>2603</v>
      </c>
      <c r="I163" s="60" t="s">
        <v>3474</v>
      </c>
      <c r="J163" s="47" t="s">
        <v>135</v>
      </c>
      <c r="K163" s="47" t="s">
        <v>136</v>
      </c>
      <c r="L163" s="49" t="s">
        <v>2885</v>
      </c>
      <c r="M163" s="61" t="s">
        <v>2910</v>
      </c>
      <c r="N163" s="47" t="s">
        <v>2867</v>
      </c>
      <c r="O163" s="62">
        <v>3009.4227756920823</v>
      </c>
      <c r="P163" s="62">
        <v>2106.5959429844575</v>
      </c>
      <c r="Q163" s="62">
        <v>2106.5959429844575</v>
      </c>
      <c r="R163" s="62">
        <v>2485.7832127216598</v>
      </c>
      <c r="S163" s="65" t="s">
        <v>566</v>
      </c>
      <c r="T163" s="52" t="s">
        <v>131</v>
      </c>
      <c r="U163" s="52" t="s">
        <v>139</v>
      </c>
      <c r="V163" s="63">
        <v>42755</v>
      </c>
      <c r="W163" s="72">
        <v>42785</v>
      </c>
      <c r="X163" s="57" t="s">
        <v>2910</v>
      </c>
      <c r="Y163" s="57" t="s">
        <v>2910</v>
      </c>
      <c r="Z163" s="57" t="s">
        <v>2910</v>
      </c>
      <c r="AA163" s="57" t="s">
        <v>2910</v>
      </c>
      <c r="AB163" s="54" t="s">
        <v>5400</v>
      </c>
      <c r="AC163" s="54" t="s">
        <v>567</v>
      </c>
      <c r="AD163" s="47">
        <v>796</v>
      </c>
      <c r="AE163" s="47" t="s">
        <v>555</v>
      </c>
      <c r="AF163" s="47">
        <v>1</v>
      </c>
      <c r="AG163" s="64">
        <v>46</v>
      </c>
      <c r="AH163" s="65" t="s">
        <v>201</v>
      </c>
      <c r="AI163" s="63">
        <v>42805</v>
      </c>
      <c r="AJ163" s="53">
        <v>42805</v>
      </c>
      <c r="AK163" s="63">
        <v>42885</v>
      </c>
      <c r="AL163" s="50">
        <v>2017</v>
      </c>
      <c r="AM163" s="65" t="s">
        <v>2910</v>
      </c>
      <c r="AN163" s="64" t="s">
        <v>2911</v>
      </c>
      <c r="AO163" s="259" t="s">
        <v>3563</v>
      </c>
      <c r="AP163" s="66" t="s">
        <v>3564</v>
      </c>
      <c r="AQ163" s="49" t="s">
        <v>2914</v>
      </c>
      <c r="AR163" s="75">
        <v>2019</v>
      </c>
      <c r="AS163" s="69">
        <v>12360.5031506</v>
      </c>
      <c r="AT163" s="70"/>
      <c r="AU163" s="70">
        <v>4.5</v>
      </c>
      <c r="AV163" s="55" t="s">
        <v>136</v>
      </c>
      <c r="AW163" s="55" t="s">
        <v>3353</v>
      </c>
    </row>
    <row r="164" spans="1:49" s="71" customFormat="1" ht="77.25" customHeight="1">
      <c r="A164" s="57">
        <v>2</v>
      </c>
      <c r="B164" s="57" t="s">
        <v>3565</v>
      </c>
      <c r="C164" s="58" t="s">
        <v>131</v>
      </c>
      <c r="D164" s="58" t="s">
        <v>2730</v>
      </c>
      <c r="E164" s="59" t="s">
        <v>3448</v>
      </c>
      <c r="F164" s="57" t="s">
        <v>5430</v>
      </c>
      <c r="G164" s="59" t="s">
        <v>3566</v>
      </c>
      <c r="H164" s="60" t="s">
        <v>2603</v>
      </c>
      <c r="I164" s="60" t="s">
        <v>3474</v>
      </c>
      <c r="J164" s="47" t="s">
        <v>135</v>
      </c>
      <c r="K164" s="47" t="s">
        <v>136</v>
      </c>
      <c r="L164" s="49" t="s">
        <v>2885</v>
      </c>
      <c r="M164" s="61" t="s">
        <v>2910</v>
      </c>
      <c r="N164" s="47" t="s">
        <v>2867</v>
      </c>
      <c r="O164" s="62">
        <v>1123.5178306836362</v>
      </c>
      <c r="P164" s="62">
        <v>786.46248147854533</v>
      </c>
      <c r="Q164" s="62">
        <v>786.46248147854533</v>
      </c>
      <c r="R164" s="62">
        <v>928.0257281446834</v>
      </c>
      <c r="S164" s="65" t="s">
        <v>566</v>
      </c>
      <c r="T164" s="52" t="s">
        <v>131</v>
      </c>
      <c r="U164" s="52" t="s">
        <v>139</v>
      </c>
      <c r="V164" s="63">
        <v>42755</v>
      </c>
      <c r="W164" s="72">
        <v>42785</v>
      </c>
      <c r="X164" s="57" t="s">
        <v>2910</v>
      </c>
      <c r="Y164" s="57" t="s">
        <v>2910</v>
      </c>
      <c r="Z164" s="57" t="s">
        <v>2910</v>
      </c>
      <c r="AA164" s="57" t="s">
        <v>2910</v>
      </c>
      <c r="AB164" s="54" t="s">
        <v>5400</v>
      </c>
      <c r="AC164" s="54" t="s">
        <v>567</v>
      </c>
      <c r="AD164" s="47">
        <v>796</v>
      </c>
      <c r="AE164" s="47" t="s">
        <v>555</v>
      </c>
      <c r="AF164" s="47">
        <v>1</v>
      </c>
      <c r="AG164" s="64">
        <v>46</v>
      </c>
      <c r="AH164" s="65" t="s">
        <v>201</v>
      </c>
      <c r="AI164" s="63">
        <v>42805</v>
      </c>
      <c r="AJ164" s="53">
        <v>42805</v>
      </c>
      <c r="AK164" s="63">
        <v>42885</v>
      </c>
      <c r="AL164" s="50">
        <v>2017</v>
      </c>
      <c r="AM164" s="65" t="s">
        <v>2910</v>
      </c>
      <c r="AN164" s="64" t="s">
        <v>2911</v>
      </c>
      <c r="AO164" s="259" t="s">
        <v>3567</v>
      </c>
      <c r="AP164" s="66" t="s">
        <v>3568</v>
      </c>
      <c r="AQ164" s="49" t="s">
        <v>2914</v>
      </c>
      <c r="AR164" s="75">
        <v>2019</v>
      </c>
      <c r="AS164" s="69">
        <v>4614.5878387999992</v>
      </c>
      <c r="AT164" s="70"/>
      <c r="AU164" s="70">
        <v>1.68</v>
      </c>
      <c r="AV164" s="55" t="s">
        <v>136</v>
      </c>
      <c r="AW164" s="55" t="s">
        <v>3353</v>
      </c>
    </row>
    <row r="165" spans="1:49" s="71" customFormat="1" ht="77.25" customHeight="1">
      <c r="A165" s="57">
        <v>2</v>
      </c>
      <c r="B165" s="57" t="s">
        <v>3569</v>
      </c>
      <c r="C165" s="58" t="s">
        <v>131</v>
      </c>
      <c r="D165" s="58" t="s">
        <v>2730</v>
      </c>
      <c r="E165" s="59" t="s">
        <v>3448</v>
      </c>
      <c r="F165" s="57" t="s">
        <v>5431</v>
      </c>
      <c r="G165" s="59" t="s">
        <v>3570</v>
      </c>
      <c r="H165" s="60" t="s">
        <v>2603</v>
      </c>
      <c r="I165" s="60" t="s">
        <v>3474</v>
      </c>
      <c r="J165" s="47" t="s">
        <v>135</v>
      </c>
      <c r="K165" s="47" t="s">
        <v>136</v>
      </c>
      <c r="L165" s="49" t="s">
        <v>2885</v>
      </c>
      <c r="M165" s="61" t="s">
        <v>2910</v>
      </c>
      <c r="N165" s="47" t="s">
        <v>2867</v>
      </c>
      <c r="O165" s="62">
        <v>2086.5331223652875</v>
      </c>
      <c r="P165" s="62">
        <v>1460.5731856557011</v>
      </c>
      <c r="Q165" s="62">
        <v>1460.5731856557011</v>
      </c>
      <c r="R165" s="62">
        <v>1723.4763590737273</v>
      </c>
      <c r="S165" s="65" t="s">
        <v>566</v>
      </c>
      <c r="T165" s="52" t="s">
        <v>131</v>
      </c>
      <c r="U165" s="52" t="s">
        <v>139</v>
      </c>
      <c r="V165" s="63">
        <v>42755</v>
      </c>
      <c r="W165" s="72">
        <v>42785</v>
      </c>
      <c r="X165" s="57" t="s">
        <v>2910</v>
      </c>
      <c r="Y165" s="57" t="s">
        <v>2910</v>
      </c>
      <c r="Z165" s="57" t="s">
        <v>2910</v>
      </c>
      <c r="AA165" s="57" t="s">
        <v>2910</v>
      </c>
      <c r="AB165" s="54" t="s">
        <v>5400</v>
      </c>
      <c r="AC165" s="54" t="s">
        <v>567</v>
      </c>
      <c r="AD165" s="47">
        <v>796</v>
      </c>
      <c r="AE165" s="47" t="s">
        <v>555</v>
      </c>
      <c r="AF165" s="47">
        <v>1</v>
      </c>
      <c r="AG165" s="64">
        <v>46</v>
      </c>
      <c r="AH165" s="65" t="s">
        <v>201</v>
      </c>
      <c r="AI165" s="63">
        <v>42805</v>
      </c>
      <c r="AJ165" s="53">
        <v>42805</v>
      </c>
      <c r="AK165" s="63">
        <v>42885</v>
      </c>
      <c r="AL165" s="50">
        <v>2017</v>
      </c>
      <c r="AM165" s="65" t="s">
        <v>2910</v>
      </c>
      <c r="AN165" s="64" t="s">
        <v>2911</v>
      </c>
      <c r="AO165" s="259" t="s">
        <v>3571</v>
      </c>
      <c r="AP165" s="66" t="s">
        <v>3572</v>
      </c>
      <c r="AQ165" s="49" t="s">
        <v>2914</v>
      </c>
      <c r="AR165" s="75">
        <v>2019</v>
      </c>
      <c r="AS165" s="69">
        <v>8569.9488535999972</v>
      </c>
      <c r="AT165" s="70"/>
      <c r="AU165" s="70">
        <v>3.12</v>
      </c>
      <c r="AV165" s="55" t="s">
        <v>136</v>
      </c>
      <c r="AW165" s="55" t="s">
        <v>3353</v>
      </c>
    </row>
    <row r="166" spans="1:49" s="71" customFormat="1" ht="77.25" customHeight="1">
      <c r="A166" s="57">
        <v>2</v>
      </c>
      <c r="B166" s="57" t="s">
        <v>3573</v>
      </c>
      <c r="C166" s="58" t="s">
        <v>131</v>
      </c>
      <c r="D166" s="58" t="s">
        <v>2730</v>
      </c>
      <c r="E166" s="59" t="s">
        <v>3448</v>
      </c>
      <c r="F166" s="57" t="s">
        <v>5432</v>
      </c>
      <c r="G166" s="59" t="s">
        <v>3574</v>
      </c>
      <c r="H166" s="60" t="s">
        <v>2603</v>
      </c>
      <c r="I166" s="60" t="s">
        <v>3474</v>
      </c>
      <c r="J166" s="47" t="s">
        <v>135</v>
      </c>
      <c r="K166" s="47" t="s">
        <v>136</v>
      </c>
      <c r="L166" s="49" t="s">
        <v>2885</v>
      </c>
      <c r="M166" s="61" t="s">
        <v>2910</v>
      </c>
      <c r="N166" s="47" t="s">
        <v>2867</v>
      </c>
      <c r="O166" s="62">
        <v>1805.6536682987369</v>
      </c>
      <c r="P166" s="62">
        <v>1263.9575678091157</v>
      </c>
      <c r="Q166" s="62">
        <v>1263.9575678091157</v>
      </c>
      <c r="R166" s="62">
        <v>1491.4699300147565</v>
      </c>
      <c r="S166" s="65" t="s">
        <v>566</v>
      </c>
      <c r="T166" s="52" t="s">
        <v>131</v>
      </c>
      <c r="U166" s="52" t="s">
        <v>139</v>
      </c>
      <c r="V166" s="63">
        <v>42755</v>
      </c>
      <c r="W166" s="72">
        <v>42785</v>
      </c>
      <c r="X166" s="57" t="s">
        <v>2910</v>
      </c>
      <c r="Y166" s="57" t="s">
        <v>2910</v>
      </c>
      <c r="Z166" s="57" t="s">
        <v>2910</v>
      </c>
      <c r="AA166" s="57" t="s">
        <v>2910</v>
      </c>
      <c r="AB166" s="54" t="s">
        <v>5400</v>
      </c>
      <c r="AC166" s="54" t="s">
        <v>567</v>
      </c>
      <c r="AD166" s="47">
        <v>796</v>
      </c>
      <c r="AE166" s="47" t="s">
        <v>555</v>
      </c>
      <c r="AF166" s="47">
        <v>1</v>
      </c>
      <c r="AG166" s="64">
        <v>46</v>
      </c>
      <c r="AH166" s="65" t="s">
        <v>201</v>
      </c>
      <c r="AI166" s="63">
        <v>42805</v>
      </c>
      <c r="AJ166" s="53">
        <v>42805</v>
      </c>
      <c r="AK166" s="63">
        <v>42885</v>
      </c>
      <c r="AL166" s="50">
        <v>2017</v>
      </c>
      <c r="AM166" s="65" t="s">
        <v>2910</v>
      </c>
      <c r="AN166" s="64" t="s">
        <v>2911</v>
      </c>
      <c r="AO166" s="259" t="s">
        <v>3575</v>
      </c>
      <c r="AP166" s="66" t="s">
        <v>3576</v>
      </c>
      <c r="AQ166" s="49" t="s">
        <v>2914</v>
      </c>
      <c r="AR166" s="75">
        <v>2019</v>
      </c>
      <c r="AS166" s="69">
        <v>7377.0969072000007</v>
      </c>
      <c r="AT166" s="70"/>
      <c r="AU166" s="70">
        <v>2.7</v>
      </c>
      <c r="AV166" s="55" t="s">
        <v>136</v>
      </c>
      <c r="AW166" s="55" t="s">
        <v>3353</v>
      </c>
    </row>
    <row r="167" spans="1:49" s="71" customFormat="1" ht="77.25" customHeight="1">
      <c r="A167" s="57">
        <v>2</v>
      </c>
      <c r="B167" s="57" t="s">
        <v>3577</v>
      </c>
      <c r="C167" s="58" t="s">
        <v>131</v>
      </c>
      <c r="D167" s="58" t="s">
        <v>2730</v>
      </c>
      <c r="E167" s="59" t="s">
        <v>3448</v>
      </c>
      <c r="F167" s="57" t="s">
        <v>5433</v>
      </c>
      <c r="G167" s="59" t="s">
        <v>3578</v>
      </c>
      <c r="H167" s="60" t="s">
        <v>2603</v>
      </c>
      <c r="I167" s="60" t="s">
        <v>3474</v>
      </c>
      <c r="J167" s="47" t="s">
        <v>135</v>
      </c>
      <c r="K167" s="47" t="s">
        <v>136</v>
      </c>
      <c r="L167" s="49" t="s">
        <v>2885</v>
      </c>
      <c r="M167" s="61" t="s">
        <v>2910</v>
      </c>
      <c r="N167" s="47" t="s">
        <v>2867</v>
      </c>
      <c r="O167" s="62">
        <v>1564.8998381696069</v>
      </c>
      <c r="P167" s="62">
        <v>1095.4298867187249</v>
      </c>
      <c r="Q167" s="62">
        <v>1095.4298867187249</v>
      </c>
      <c r="R167" s="62">
        <v>1292.6072663280954</v>
      </c>
      <c r="S167" s="65" t="s">
        <v>566</v>
      </c>
      <c r="T167" s="52" t="s">
        <v>131</v>
      </c>
      <c r="U167" s="52" t="s">
        <v>139</v>
      </c>
      <c r="V167" s="63">
        <v>42755</v>
      </c>
      <c r="W167" s="72">
        <v>42785</v>
      </c>
      <c r="X167" s="57" t="s">
        <v>2910</v>
      </c>
      <c r="Y167" s="57" t="s">
        <v>2910</v>
      </c>
      <c r="Z167" s="57" t="s">
        <v>2910</v>
      </c>
      <c r="AA167" s="57" t="s">
        <v>2910</v>
      </c>
      <c r="AB167" s="54" t="s">
        <v>5400</v>
      </c>
      <c r="AC167" s="54" t="s">
        <v>567</v>
      </c>
      <c r="AD167" s="47">
        <v>796</v>
      </c>
      <c r="AE167" s="47" t="s">
        <v>555</v>
      </c>
      <c r="AF167" s="47">
        <v>1</v>
      </c>
      <c r="AG167" s="64">
        <v>46</v>
      </c>
      <c r="AH167" s="65" t="s">
        <v>201</v>
      </c>
      <c r="AI167" s="63">
        <v>42805</v>
      </c>
      <c r="AJ167" s="53">
        <v>42805</v>
      </c>
      <c r="AK167" s="63">
        <v>42885</v>
      </c>
      <c r="AL167" s="50">
        <v>2017</v>
      </c>
      <c r="AM167" s="65" t="s">
        <v>2910</v>
      </c>
      <c r="AN167" s="64" t="s">
        <v>2911</v>
      </c>
      <c r="AO167" s="259" t="s">
        <v>3579</v>
      </c>
      <c r="AP167" s="66" t="s">
        <v>3580</v>
      </c>
      <c r="AQ167" s="49" t="s">
        <v>2914</v>
      </c>
      <c r="AR167" s="75">
        <v>2019</v>
      </c>
      <c r="AS167" s="69">
        <v>6393.4839885999991</v>
      </c>
      <c r="AT167" s="70"/>
      <c r="AU167" s="70">
        <v>2.34</v>
      </c>
      <c r="AV167" s="55" t="s">
        <v>136</v>
      </c>
      <c r="AW167" s="55" t="s">
        <v>3353</v>
      </c>
    </row>
    <row r="168" spans="1:49" s="71" customFormat="1" ht="77.25" customHeight="1">
      <c r="A168" s="57">
        <v>2</v>
      </c>
      <c r="B168" s="57" t="s">
        <v>3581</v>
      </c>
      <c r="C168" s="58" t="s">
        <v>131</v>
      </c>
      <c r="D168" s="58" t="s">
        <v>2730</v>
      </c>
      <c r="E168" s="59" t="s">
        <v>3448</v>
      </c>
      <c r="F168" s="57" t="s">
        <v>5434</v>
      </c>
      <c r="G168" s="59" t="s">
        <v>3582</v>
      </c>
      <c r="H168" s="60" t="s">
        <v>2603</v>
      </c>
      <c r="I168" s="60" t="s">
        <v>3474</v>
      </c>
      <c r="J168" s="47" t="s">
        <v>135</v>
      </c>
      <c r="K168" s="47" t="s">
        <v>136</v>
      </c>
      <c r="L168" s="49" t="s">
        <v>2885</v>
      </c>
      <c r="M168" s="61" t="s">
        <v>2910</v>
      </c>
      <c r="N168" s="47" t="s">
        <v>2867</v>
      </c>
      <c r="O168" s="62">
        <v>1070.0169939612645</v>
      </c>
      <c r="P168" s="62">
        <v>749.01189577288517</v>
      </c>
      <c r="Q168" s="62">
        <v>749.01189577288517</v>
      </c>
      <c r="R168" s="62">
        <v>883.8340370120045</v>
      </c>
      <c r="S168" s="65" t="s">
        <v>566</v>
      </c>
      <c r="T168" s="52" t="s">
        <v>131</v>
      </c>
      <c r="U168" s="52" t="s">
        <v>139</v>
      </c>
      <c r="V168" s="63">
        <v>42755</v>
      </c>
      <c r="W168" s="72">
        <v>42785</v>
      </c>
      <c r="X168" s="57" t="s">
        <v>2910</v>
      </c>
      <c r="Y168" s="57" t="s">
        <v>2910</v>
      </c>
      <c r="Z168" s="57" t="s">
        <v>2910</v>
      </c>
      <c r="AA168" s="57" t="s">
        <v>2910</v>
      </c>
      <c r="AB168" s="54" t="s">
        <v>5400</v>
      </c>
      <c r="AC168" s="54" t="s">
        <v>567</v>
      </c>
      <c r="AD168" s="47">
        <v>796</v>
      </c>
      <c r="AE168" s="47" t="s">
        <v>555</v>
      </c>
      <c r="AF168" s="47">
        <v>1</v>
      </c>
      <c r="AG168" s="64">
        <v>46</v>
      </c>
      <c r="AH168" s="65" t="s">
        <v>201</v>
      </c>
      <c r="AI168" s="63">
        <v>42805</v>
      </c>
      <c r="AJ168" s="53">
        <v>42805</v>
      </c>
      <c r="AK168" s="63">
        <v>42885</v>
      </c>
      <c r="AL168" s="50">
        <v>2017</v>
      </c>
      <c r="AM168" s="65" t="s">
        <v>2910</v>
      </c>
      <c r="AN168" s="64" t="s">
        <v>2911</v>
      </c>
      <c r="AO168" s="259" t="s">
        <v>3583</v>
      </c>
      <c r="AP168" s="66" t="s">
        <v>3584</v>
      </c>
      <c r="AQ168" s="49" t="s">
        <v>2914</v>
      </c>
      <c r="AR168" s="75">
        <v>2018</v>
      </c>
      <c r="AS168" s="69">
        <v>4371.6129885999999</v>
      </c>
      <c r="AT168" s="70"/>
      <c r="AU168" s="70">
        <v>1.6</v>
      </c>
      <c r="AV168" s="55" t="s">
        <v>136</v>
      </c>
      <c r="AW168" s="55" t="s">
        <v>3353</v>
      </c>
    </row>
    <row r="169" spans="1:49" s="71" customFormat="1" ht="77.25" customHeight="1">
      <c r="A169" s="57">
        <v>2</v>
      </c>
      <c r="B169" s="57" t="s">
        <v>3585</v>
      </c>
      <c r="C169" s="58" t="s">
        <v>131</v>
      </c>
      <c r="D169" s="58" t="s">
        <v>2730</v>
      </c>
      <c r="E169" s="59" t="s">
        <v>3448</v>
      </c>
      <c r="F169" s="57" t="s">
        <v>5435</v>
      </c>
      <c r="G169" s="59" t="s">
        <v>3586</v>
      </c>
      <c r="H169" s="60" t="s">
        <v>2603</v>
      </c>
      <c r="I169" s="60" t="s">
        <v>3474</v>
      </c>
      <c r="J169" s="47" t="s">
        <v>135</v>
      </c>
      <c r="K169" s="47" t="s">
        <v>136</v>
      </c>
      <c r="L169" s="49" t="s">
        <v>2885</v>
      </c>
      <c r="M169" s="61" t="s">
        <v>2910</v>
      </c>
      <c r="N169" s="47" t="s">
        <v>2867</v>
      </c>
      <c r="O169" s="62">
        <v>936.26486611174778</v>
      </c>
      <c r="P169" s="62">
        <v>655.3854062782234</v>
      </c>
      <c r="Q169" s="62">
        <v>655.3854062782234</v>
      </c>
      <c r="R169" s="62">
        <v>773.35477940830356</v>
      </c>
      <c r="S169" s="65" t="s">
        <v>566</v>
      </c>
      <c r="T169" s="52" t="s">
        <v>131</v>
      </c>
      <c r="U169" s="52" t="s">
        <v>139</v>
      </c>
      <c r="V169" s="63">
        <v>42755</v>
      </c>
      <c r="W169" s="72">
        <v>42785</v>
      </c>
      <c r="X169" s="57" t="s">
        <v>2910</v>
      </c>
      <c r="Y169" s="57" t="s">
        <v>2910</v>
      </c>
      <c r="Z169" s="57" t="s">
        <v>2910</v>
      </c>
      <c r="AA169" s="57" t="s">
        <v>2910</v>
      </c>
      <c r="AB169" s="54" t="s">
        <v>5400</v>
      </c>
      <c r="AC169" s="54" t="s">
        <v>567</v>
      </c>
      <c r="AD169" s="47">
        <v>796</v>
      </c>
      <c r="AE169" s="47" t="s">
        <v>555</v>
      </c>
      <c r="AF169" s="47">
        <v>1</v>
      </c>
      <c r="AG169" s="64">
        <v>46</v>
      </c>
      <c r="AH169" s="65" t="s">
        <v>201</v>
      </c>
      <c r="AI169" s="63">
        <v>42805</v>
      </c>
      <c r="AJ169" s="53">
        <v>42805</v>
      </c>
      <c r="AK169" s="63">
        <v>42885</v>
      </c>
      <c r="AL169" s="50">
        <v>2017</v>
      </c>
      <c r="AM169" s="65" t="s">
        <v>2910</v>
      </c>
      <c r="AN169" s="64" t="s">
        <v>2911</v>
      </c>
      <c r="AO169" s="259" t="s">
        <v>3587</v>
      </c>
      <c r="AP169" s="66" t="s">
        <v>3588</v>
      </c>
      <c r="AQ169" s="49" t="s">
        <v>2914</v>
      </c>
      <c r="AR169" s="75">
        <v>2018</v>
      </c>
      <c r="AS169" s="69">
        <v>3825.1613606000001</v>
      </c>
      <c r="AT169" s="70"/>
      <c r="AU169" s="70">
        <v>1.4</v>
      </c>
      <c r="AV169" s="55" t="s">
        <v>136</v>
      </c>
      <c r="AW169" s="55" t="s">
        <v>3353</v>
      </c>
    </row>
    <row r="170" spans="1:49" s="71" customFormat="1" ht="77.25" customHeight="1">
      <c r="A170" s="57">
        <v>2</v>
      </c>
      <c r="B170" s="57" t="s">
        <v>3589</v>
      </c>
      <c r="C170" s="58" t="s">
        <v>131</v>
      </c>
      <c r="D170" s="58" t="s">
        <v>2730</v>
      </c>
      <c r="E170" s="59" t="s">
        <v>3448</v>
      </c>
      <c r="F170" s="57" t="s">
        <v>5436</v>
      </c>
      <c r="G170" s="59" t="s">
        <v>3590</v>
      </c>
      <c r="H170" s="60" t="s">
        <v>2603</v>
      </c>
      <c r="I170" s="60" t="s">
        <v>3474</v>
      </c>
      <c r="J170" s="47" t="s">
        <v>135</v>
      </c>
      <c r="K170" s="47" t="s">
        <v>136</v>
      </c>
      <c r="L170" s="49" t="s">
        <v>2885</v>
      </c>
      <c r="M170" s="61" t="s">
        <v>2910</v>
      </c>
      <c r="N170" s="47" t="s">
        <v>2867</v>
      </c>
      <c r="O170" s="62">
        <v>668.76061041271419</v>
      </c>
      <c r="P170" s="62">
        <v>468.13242728889986</v>
      </c>
      <c r="Q170" s="62">
        <v>468.13242728889986</v>
      </c>
      <c r="R170" s="62">
        <v>552.39626420090178</v>
      </c>
      <c r="S170" s="65" t="s">
        <v>566</v>
      </c>
      <c r="T170" s="52" t="s">
        <v>131</v>
      </c>
      <c r="U170" s="52" t="s">
        <v>139</v>
      </c>
      <c r="V170" s="63">
        <v>42755</v>
      </c>
      <c r="W170" s="72">
        <v>42785</v>
      </c>
      <c r="X170" s="57" t="s">
        <v>2910</v>
      </c>
      <c r="Y170" s="57" t="s">
        <v>2910</v>
      </c>
      <c r="Z170" s="57" t="s">
        <v>2910</v>
      </c>
      <c r="AA170" s="57" t="s">
        <v>2910</v>
      </c>
      <c r="AB170" s="54" t="s">
        <v>5400</v>
      </c>
      <c r="AC170" s="54" t="s">
        <v>567</v>
      </c>
      <c r="AD170" s="47">
        <v>796</v>
      </c>
      <c r="AE170" s="47" t="s">
        <v>555</v>
      </c>
      <c r="AF170" s="47">
        <v>1</v>
      </c>
      <c r="AG170" s="64">
        <v>46</v>
      </c>
      <c r="AH170" s="65" t="s">
        <v>201</v>
      </c>
      <c r="AI170" s="63">
        <v>42805</v>
      </c>
      <c r="AJ170" s="53">
        <v>42805</v>
      </c>
      <c r="AK170" s="63">
        <v>42885</v>
      </c>
      <c r="AL170" s="50">
        <v>2017</v>
      </c>
      <c r="AM170" s="65" t="s">
        <v>2910</v>
      </c>
      <c r="AN170" s="64" t="s">
        <v>2911</v>
      </c>
      <c r="AO170" s="259" t="s">
        <v>3591</v>
      </c>
      <c r="AP170" s="66" t="s">
        <v>3592</v>
      </c>
      <c r="AQ170" s="49" t="s">
        <v>2914</v>
      </c>
      <c r="AR170" s="75">
        <v>2018</v>
      </c>
      <c r="AS170" s="69">
        <v>2732.2581163999998</v>
      </c>
      <c r="AT170" s="70"/>
      <c r="AU170" s="70">
        <v>1</v>
      </c>
      <c r="AV170" s="55" t="s">
        <v>136</v>
      </c>
      <c r="AW170" s="55" t="s">
        <v>3353</v>
      </c>
    </row>
    <row r="171" spans="1:49" s="71" customFormat="1" ht="77.25" customHeight="1">
      <c r="A171" s="57">
        <v>2</v>
      </c>
      <c r="B171" s="57" t="s">
        <v>3593</v>
      </c>
      <c r="C171" s="58" t="s">
        <v>131</v>
      </c>
      <c r="D171" s="58" t="s">
        <v>2730</v>
      </c>
      <c r="E171" s="59" t="s">
        <v>3448</v>
      </c>
      <c r="F171" s="57" t="s">
        <v>5437</v>
      </c>
      <c r="G171" s="59" t="s">
        <v>3594</v>
      </c>
      <c r="H171" s="60" t="s">
        <v>2603</v>
      </c>
      <c r="I171" s="60" t="s">
        <v>3474</v>
      </c>
      <c r="J171" s="47" t="s">
        <v>135</v>
      </c>
      <c r="K171" s="47" t="s">
        <v>136</v>
      </c>
      <c r="L171" s="49" t="s">
        <v>2885</v>
      </c>
      <c r="M171" s="61" t="s">
        <v>2910</v>
      </c>
      <c r="N171" s="47" t="s">
        <v>2867</v>
      </c>
      <c r="O171" s="62">
        <v>2461.0390659264995</v>
      </c>
      <c r="P171" s="62">
        <v>1722.7273461485493</v>
      </c>
      <c r="Q171" s="62">
        <v>1722.7273461485493</v>
      </c>
      <c r="R171" s="62">
        <v>2032.818268455288</v>
      </c>
      <c r="S171" s="65" t="s">
        <v>566</v>
      </c>
      <c r="T171" s="52" t="s">
        <v>131</v>
      </c>
      <c r="U171" s="52" t="s">
        <v>139</v>
      </c>
      <c r="V171" s="63">
        <v>42755</v>
      </c>
      <c r="W171" s="72">
        <v>42785</v>
      </c>
      <c r="X171" s="57" t="s">
        <v>2910</v>
      </c>
      <c r="Y171" s="57" t="s">
        <v>2910</v>
      </c>
      <c r="Z171" s="57" t="s">
        <v>2910</v>
      </c>
      <c r="AA171" s="57" t="s">
        <v>2910</v>
      </c>
      <c r="AB171" s="54" t="s">
        <v>5400</v>
      </c>
      <c r="AC171" s="54" t="s">
        <v>567</v>
      </c>
      <c r="AD171" s="47">
        <v>796</v>
      </c>
      <c r="AE171" s="47" t="s">
        <v>555</v>
      </c>
      <c r="AF171" s="47">
        <v>1</v>
      </c>
      <c r="AG171" s="64">
        <v>46</v>
      </c>
      <c r="AH171" s="65" t="s">
        <v>201</v>
      </c>
      <c r="AI171" s="63">
        <v>42805</v>
      </c>
      <c r="AJ171" s="53">
        <v>42805</v>
      </c>
      <c r="AK171" s="63">
        <v>42885</v>
      </c>
      <c r="AL171" s="50">
        <v>2017</v>
      </c>
      <c r="AM171" s="65" t="s">
        <v>2910</v>
      </c>
      <c r="AN171" s="64" t="s">
        <v>2911</v>
      </c>
      <c r="AO171" s="259" t="s">
        <v>3595</v>
      </c>
      <c r="AP171" s="66" t="s">
        <v>3596</v>
      </c>
      <c r="AQ171" s="49" t="s">
        <v>2914</v>
      </c>
      <c r="AR171" s="75">
        <v>2018</v>
      </c>
      <c r="AS171" s="69">
        <v>10054.7098608</v>
      </c>
      <c r="AT171" s="70"/>
      <c r="AU171" s="70">
        <v>3.68</v>
      </c>
      <c r="AV171" s="55" t="s">
        <v>136</v>
      </c>
      <c r="AW171" s="55" t="s">
        <v>3353</v>
      </c>
    </row>
    <row r="172" spans="1:49" s="71" customFormat="1" ht="77.25" customHeight="1">
      <c r="A172" s="57">
        <v>2</v>
      </c>
      <c r="B172" s="57" t="s">
        <v>3597</v>
      </c>
      <c r="C172" s="58" t="s">
        <v>131</v>
      </c>
      <c r="D172" s="58" t="s">
        <v>2730</v>
      </c>
      <c r="E172" s="59" t="s">
        <v>3448</v>
      </c>
      <c r="F172" s="57" t="s">
        <v>5438</v>
      </c>
      <c r="G172" s="59" t="s">
        <v>3598</v>
      </c>
      <c r="H172" s="60" t="s">
        <v>2603</v>
      </c>
      <c r="I172" s="60" t="s">
        <v>3474</v>
      </c>
      <c r="J172" s="47" t="s">
        <v>135</v>
      </c>
      <c r="K172" s="47" t="s">
        <v>136</v>
      </c>
      <c r="L172" s="49" t="s">
        <v>2885</v>
      </c>
      <c r="M172" s="61" t="s">
        <v>2910</v>
      </c>
      <c r="N172" s="47" t="s">
        <v>2867</v>
      </c>
      <c r="O172" s="62">
        <v>668.76061041271419</v>
      </c>
      <c r="P172" s="62">
        <v>468.13242728889986</v>
      </c>
      <c r="Q172" s="62">
        <v>468.13242728889986</v>
      </c>
      <c r="R172" s="62">
        <v>552.39626420090178</v>
      </c>
      <c r="S172" s="65" t="s">
        <v>566</v>
      </c>
      <c r="T172" s="52" t="s">
        <v>131</v>
      </c>
      <c r="U172" s="52" t="s">
        <v>139</v>
      </c>
      <c r="V172" s="63">
        <v>42755</v>
      </c>
      <c r="W172" s="72">
        <v>42785</v>
      </c>
      <c r="X172" s="57" t="s">
        <v>2910</v>
      </c>
      <c r="Y172" s="57" t="s">
        <v>2910</v>
      </c>
      <c r="Z172" s="57" t="s">
        <v>2910</v>
      </c>
      <c r="AA172" s="57" t="s">
        <v>2910</v>
      </c>
      <c r="AB172" s="54" t="s">
        <v>5400</v>
      </c>
      <c r="AC172" s="54" t="s">
        <v>567</v>
      </c>
      <c r="AD172" s="47">
        <v>796</v>
      </c>
      <c r="AE172" s="47" t="s">
        <v>555</v>
      </c>
      <c r="AF172" s="47">
        <v>1</v>
      </c>
      <c r="AG172" s="64">
        <v>46</v>
      </c>
      <c r="AH172" s="65" t="s">
        <v>201</v>
      </c>
      <c r="AI172" s="63">
        <v>42805</v>
      </c>
      <c r="AJ172" s="53">
        <v>42805</v>
      </c>
      <c r="AK172" s="63">
        <v>42885</v>
      </c>
      <c r="AL172" s="50">
        <v>2017</v>
      </c>
      <c r="AM172" s="65" t="s">
        <v>2910</v>
      </c>
      <c r="AN172" s="64" t="s">
        <v>2911</v>
      </c>
      <c r="AO172" s="259" t="s">
        <v>3599</v>
      </c>
      <c r="AP172" s="66" t="s">
        <v>3600</v>
      </c>
      <c r="AQ172" s="49" t="s">
        <v>2914</v>
      </c>
      <c r="AR172" s="75">
        <v>2018</v>
      </c>
      <c r="AS172" s="69">
        <v>2732.2581163999998</v>
      </c>
      <c r="AT172" s="70"/>
      <c r="AU172" s="70">
        <v>1</v>
      </c>
      <c r="AV172" s="55" t="s">
        <v>136</v>
      </c>
      <c r="AW172" s="55" t="s">
        <v>3353</v>
      </c>
    </row>
    <row r="173" spans="1:49" s="71" customFormat="1" ht="77.25" customHeight="1">
      <c r="A173" s="57">
        <v>2</v>
      </c>
      <c r="B173" s="57" t="s">
        <v>3601</v>
      </c>
      <c r="C173" s="58" t="s">
        <v>131</v>
      </c>
      <c r="D173" s="58" t="s">
        <v>2730</v>
      </c>
      <c r="E173" s="59" t="s">
        <v>3448</v>
      </c>
      <c r="F173" s="57" t="s">
        <v>5439</v>
      </c>
      <c r="G173" s="59" t="s">
        <v>3602</v>
      </c>
      <c r="H173" s="60" t="s">
        <v>2603</v>
      </c>
      <c r="I173" s="60" t="s">
        <v>3474</v>
      </c>
      <c r="J173" s="47" t="s">
        <v>135</v>
      </c>
      <c r="K173" s="47" t="s">
        <v>136</v>
      </c>
      <c r="L173" s="49" t="s">
        <v>2885</v>
      </c>
      <c r="M173" s="61" t="s">
        <v>2910</v>
      </c>
      <c r="N173" s="47" t="s">
        <v>2867</v>
      </c>
      <c r="O173" s="62">
        <v>668.76061041271419</v>
      </c>
      <c r="P173" s="62">
        <v>468.13242728889986</v>
      </c>
      <c r="Q173" s="62">
        <v>468.13242728889986</v>
      </c>
      <c r="R173" s="62">
        <v>552.39626420090178</v>
      </c>
      <c r="S173" s="65" t="s">
        <v>566</v>
      </c>
      <c r="T173" s="52" t="s">
        <v>131</v>
      </c>
      <c r="U173" s="52" t="s">
        <v>139</v>
      </c>
      <c r="V173" s="63">
        <v>42755</v>
      </c>
      <c r="W173" s="72">
        <v>42785</v>
      </c>
      <c r="X173" s="57" t="s">
        <v>2910</v>
      </c>
      <c r="Y173" s="57" t="s">
        <v>2910</v>
      </c>
      <c r="Z173" s="57" t="s">
        <v>2910</v>
      </c>
      <c r="AA173" s="57" t="s">
        <v>2910</v>
      </c>
      <c r="AB173" s="54" t="s">
        <v>5400</v>
      </c>
      <c r="AC173" s="54" t="s">
        <v>567</v>
      </c>
      <c r="AD173" s="47">
        <v>796</v>
      </c>
      <c r="AE173" s="47" t="s">
        <v>555</v>
      </c>
      <c r="AF173" s="47">
        <v>1</v>
      </c>
      <c r="AG173" s="64">
        <v>46</v>
      </c>
      <c r="AH173" s="65" t="s">
        <v>201</v>
      </c>
      <c r="AI173" s="63">
        <v>42805</v>
      </c>
      <c r="AJ173" s="53">
        <v>42805</v>
      </c>
      <c r="AK173" s="63">
        <v>42885</v>
      </c>
      <c r="AL173" s="50">
        <v>2017</v>
      </c>
      <c r="AM173" s="65" t="s">
        <v>2910</v>
      </c>
      <c r="AN173" s="64" t="s">
        <v>2911</v>
      </c>
      <c r="AO173" s="259" t="s">
        <v>3603</v>
      </c>
      <c r="AP173" s="66" t="s">
        <v>3604</v>
      </c>
      <c r="AQ173" s="49" t="s">
        <v>2914</v>
      </c>
      <c r="AR173" s="75">
        <v>2018</v>
      </c>
      <c r="AS173" s="69">
        <v>2732.2581163999998</v>
      </c>
      <c r="AT173" s="70"/>
      <c r="AU173" s="70">
        <v>2</v>
      </c>
      <c r="AV173" s="55" t="s">
        <v>136</v>
      </c>
      <c r="AW173" s="55" t="s">
        <v>3353</v>
      </c>
    </row>
    <row r="174" spans="1:49" s="71" customFormat="1" ht="77.25" customHeight="1">
      <c r="A174" s="57">
        <v>2</v>
      </c>
      <c r="B174" s="57" t="s">
        <v>3605</v>
      </c>
      <c r="C174" s="58" t="s">
        <v>131</v>
      </c>
      <c r="D174" s="58" t="s">
        <v>2730</v>
      </c>
      <c r="E174" s="59" t="s">
        <v>3448</v>
      </c>
      <c r="F174" s="57" t="s">
        <v>5440</v>
      </c>
      <c r="G174" s="59" t="s">
        <v>3594</v>
      </c>
      <c r="H174" s="60" t="s">
        <v>2603</v>
      </c>
      <c r="I174" s="60" t="s">
        <v>3474</v>
      </c>
      <c r="J174" s="47" t="s">
        <v>135</v>
      </c>
      <c r="K174" s="47" t="s">
        <v>136</v>
      </c>
      <c r="L174" s="49" t="s">
        <v>2885</v>
      </c>
      <c r="M174" s="61" t="s">
        <v>2910</v>
      </c>
      <c r="N174" s="47" t="s">
        <v>2867</v>
      </c>
      <c r="O174" s="62">
        <v>1471.2733630923797</v>
      </c>
      <c r="P174" s="62">
        <v>1029.8913541646657</v>
      </c>
      <c r="Q174" s="62">
        <v>1029.8913541646657</v>
      </c>
      <c r="R174" s="62">
        <v>1215.2717979143054</v>
      </c>
      <c r="S174" s="65" t="s">
        <v>566</v>
      </c>
      <c r="T174" s="52" t="s">
        <v>131</v>
      </c>
      <c r="U174" s="52" t="s">
        <v>139</v>
      </c>
      <c r="V174" s="63">
        <v>42755</v>
      </c>
      <c r="W174" s="72">
        <v>42785</v>
      </c>
      <c r="X174" s="57" t="s">
        <v>2910</v>
      </c>
      <c r="Y174" s="57" t="s">
        <v>2910</v>
      </c>
      <c r="Z174" s="57" t="s">
        <v>2910</v>
      </c>
      <c r="AA174" s="57" t="s">
        <v>2910</v>
      </c>
      <c r="AB174" s="54" t="s">
        <v>5400</v>
      </c>
      <c r="AC174" s="54" t="s">
        <v>567</v>
      </c>
      <c r="AD174" s="47">
        <v>796</v>
      </c>
      <c r="AE174" s="47" t="s">
        <v>555</v>
      </c>
      <c r="AF174" s="47">
        <v>1</v>
      </c>
      <c r="AG174" s="64">
        <v>46</v>
      </c>
      <c r="AH174" s="65" t="s">
        <v>201</v>
      </c>
      <c r="AI174" s="63">
        <v>42805</v>
      </c>
      <c r="AJ174" s="53">
        <v>42805</v>
      </c>
      <c r="AK174" s="63">
        <v>42885</v>
      </c>
      <c r="AL174" s="50">
        <v>2017</v>
      </c>
      <c r="AM174" s="65" t="s">
        <v>2910</v>
      </c>
      <c r="AN174" s="64" t="s">
        <v>2911</v>
      </c>
      <c r="AO174" s="259" t="s">
        <v>3606</v>
      </c>
      <c r="AP174" s="66" t="s">
        <v>3596</v>
      </c>
      <c r="AQ174" s="49" t="s">
        <v>2914</v>
      </c>
      <c r="AR174" s="75">
        <v>2018</v>
      </c>
      <c r="AS174" s="69">
        <v>4633.8599999999997</v>
      </c>
      <c r="AT174" s="70"/>
      <c r="AU174" s="70">
        <v>2.2000000000000002</v>
      </c>
      <c r="AV174" s="55" t="s">
        <v>136</v>
      </c>
      <c r="AW174" s="55" t="s">
        <v>3353</v>
      </c>
    </row>
    <row r="175" spans="1:49" s="71" customFormat="1" ht="77.25" customHeight="1">
      <c r="A175" s="57">
        <v>2</v>
      </c>
      <c r="B175" s="57" t="s">
        <v>3607</v>
      </c>
      <c r="C175" s="58" t="s">
        <v>131</v>
      </c>
      <c r="D175" s="58" t="s">
        <v>2730</v>
      </c>
      <c r="E175" s="59" t="s">
        <v>3448</v>
      </c>
      <c r="F175" s="57" t="s">
        <v>5441</v>
      </c>
      <c r="G175" s="59" t="s">
        <v>3608</v>
      </c>
      <c r="H175" s="60" t="s">
        <v>2603</v>
      </c>
      <c r="I175" s="60" t="s">
        <v>3474</v>
      </c>
      <c r="J175" s="47" t="s">
        <v>135</v>
      </c>
      <c r="K175" s="47" t="s">
        <v>136</v>
      </c>
      <c r="L175" s="49" t="s">
        <v>2885</v>
      </c>
      <c r="M175" s="61" t="s">
        <v>2910</v>
      </c>
      <c r="N175" s="47" t="s">
        <v>2867</v>
      </c>
      <c r="O175" s="62">
        <v>2675.0424704857269</v>
      </c>
      <c r="P175" s="62">
        <v>1872.5297293400088</v>
      </c>
      <c r="Q175" s="62">
        <v>1872.5297293400088</v>
      </c>
      <c r="R175" s="62">
        <v>2209.5850806212102</v>
      </c>
      <c r="S175" s="65" t="s">
        <v>566</v>
      </c>
      <c r="T175" s="52" t="s">
        <v>131</v>
      </c>
      <c r="U175" s="52" t="s">
        <v>139</v>
      </c>
      <c r="V175" s="63">
        <v>42755</v>
      </c>
      <c r="W175" s="72">
        <v>42785</v>
      </c>
      <c r="X175" s="57" t="s">
        <v>2910</v>
      </c>
      <c r="Y175" s="57" t="s">
        <v>2910</v>
      </c>
      <c r="Z175" s="57" t="s">
        <v>2910</v>
      </c>
      <c r="AA175" s="57" t="s">
        <v>2910</v>
      </c>
      <c r="AB175" s="54" t="s">
        <v>5400</v>
      </c>
      <c r="AC175" s="54" t="s">
        <v>567</v>
      </c>
      <c r="AD175" s="47">
        <v>796</v>
      </c>
      <c r="AE175" s="47" t="s">
        <v>555</v>
      </c>
      <c r="AF175" s="47">
        <v>1</v>
      </c>
      <c r="AG175" s="64">
        <v>46</v>
      </c>
      <c r="AH175" s="65" t="s">
        <v>201</v>
      </c>
      <c r="AI175" s="63">
        <v>42805</v>
      </c>
      <c r="AJ175" s="53">
        <v>42805</v>
      </c>
      <c r="AK175" s="63">
        <v>42885</v>
      </c>
      <c r="AL175" s="50">
        <v>2017</v>
      </c>
      <c r="AM175" s="65" t="s">
        <v>2910</v>
      </c>
      <c r="AN175" s="64" t="s">
        <v>2911</v>
      </c>
      <c r="AO175" s="259" t="s">
        <v>3609</v>
      </c>
      <c r="AP175" s="66" t="s">
        <v>3610</v>
      </c>
      <c r="AQ175" s="49" t="s">
        <v>2914</v>
      </c>
      <c r="AR175" s="75">
        <v>2018</v>
      </c>
      <c r="AS175" s="69">
        <v>10929.032453800002</v>
      </c>
      <c r="AT175" s="70"/>
      <c r="AU175" s="70">
        <v>4</v>
      </c>
      <c r="AV175" s="55" t="s">
        <v>136</v>
      </c>
      <c r="AW175" s="55" t="s">
        <v>3353</v>
      </c>
    </row>
    <row r="176" spans="1:49" s="71" customFormat="1" ht="77.25" customHeight="1">
      <c r="A176" s="57">
        <v>2</v>
      </c>
      <c r="B176" s="57" t="s">
        <v>3611</v>
      </c>
      <c r="C176" s="58" t="s">
        <v>131</v>
      </c>
      <c r="D176" s="58" t="s">
        <v>2730</v>
      </c>
      <c r="E176" s="59" t="s">
        <v>3448</v>
      </c>
      <c r="F176" s="57" t="s">
        <v>5442</v>
      </c>
      <c r="G176" s="59" t="s">
        <v>3612</v>
      </c>
      <c r="H176" s="60" t="s">
        <v>2603</v>
      </c>
      <c r="I176" s="60" t="s">
        <v>3474</v>
      </c>
      <c r="J176" s="47" t="s">
        <v>135</v>
      </c>
      <c r="K176" s="47" t="s">
        <v>136</v>
      </c>
      <c r="L176" s="49" t="s">
        <v>2885</v>
      </c>
      <c r="M176" s="61" t="s">
        <v>2910</v>
      </c>
      <c r="N176" s="47" t="s">
        <v>2867</v>
      </c>
      <c r="O176" s="62">
        <v>755.69950072361746</v>
      </c>
      <c r="P176" s="62">
        <v>528.98965050653214</v>
      </c>
      <c r="Q176" s="62">
        <v>528.98965050653214</v>
      </c>
      <c r="R176" s="62">
        <v>624.20778759770792</v>
      </c>
      <c r="S176" s="65" t="s">
        <v>566</v>
      </c>
      <c r="T176" s="52" t="s">
        <v>131</v>
      </c>
      <c r="U176" s="52" t="s">
        <v>139</v>
      </c>
      <c r="V176" s="63">
        <v>42755</v>
      </c>
      <c r="W176" s="72">
        <v>42785</v>
      </c>
      <c r="X176" s="57" t="s">
        <v>2910</v>
      </c>
      <c r="Y176" s="57" t="s">
        <v>2910</v>
      </c>
      <c r="Z176" s="57" t="s">
        <v>2910</v>
      </c>
      <c r="AA176" s="57" t="s">
        <v>2910</v>
      </c>
      <c r="AB176" s="54" t="s">
        <v>5400</v>
      </c>
      <c r="AC176" s="54" t="s">
        <v>567</v>
      </c>
      <c r="AD176" s="47">
        <v>796</v>
      </c>
      <c r="AE176" s="47" t="s">
        <v>555</v>
      </c>
      <c r="AF176" s="47">
        <v>1</v>
      </c>
      <c r="AG176" s="64">
        <v>46</v>
      </c>
      <c r="AH176" s="65" t="s">
        <v>201</v>
      </c>
      <c r="AI176" s="63">
        <v>42805</v>
      </c>
      <c r="AJ176" s="53">
        <v>42805</v>
      </c>
      <c r="AK176" s="63">
        <v>42885</v>
      </c>
      <c r="AL176" s="50">
        <v>2017</v>
      </c>
      <c r="AM176" s="65" t="s">
        <v>2910</v>
      </c>
      <c r="AN176" s="64" t="s">
        <v>2911</v>
      </c>
      <c r="AO176" s="259" t="s">
        <v>3613</v>
      </c>
      <c r="AP176" s="66" t="s">
        <v>3614</v>
      </c>
      <c r="AQ176" s="49" t="s">
        <v>2914</v>
      </c>
      <c r="AR176" s="75">
        <v>2018</v>
      </c>
      <c r="AS176" s="69">
        <v>3087.4516745999999</v>
      </c>
      <c r="AT176" s="70"/>
      <c r="AU176" s="70">
        <v>1.1299999999999999</v>
      </c>
      <c r="AV176" s="55" t="s">
        <v>136</v>
      </c>
      <c r="AW176" s="55" t="s">
        <v>3353</v>
      </c>
    </row>
    <row r="177" spans="1:49" s="71" customFormat="1" ht="77.25" customHeight="1">
      <c r="A177" s="57">
        <v>2</v>
      </c>
      <c r="B177" s="57" t="s">
        <v>3615</v>
      </c>
      <c r="C177" s="58" t="s">
        <v>131</v>
      </c>
      <c r="D177" s="58" t="s">
        <v>2730</v>
      </c>
      <c r="E177" s="59" t="s">
        <v>3448</v>
      </c>
      <c r="F177" s="57" t="s">
        <v>5443</v>
      </c>
      <c r="G177" s="59" t="s">
        <v>3616</v>
      </c>
      <c r="H177" s="60" t="s">
        <v>2603</v>
      </c>
      <c r="I177" s="60" t="s">
        <v>3474</v>
      </c>
      <c r="J177" s="47" t="s">
        <v>135</v>
      </c>
      <c r="K177" s="47" t="s">
        <v>136</v>
      </c>
      <c r="L177" s="49" t="s">
        <v>2885</v>
      </c>
      <c r="M177" s="61" t="s">
        <v>2910</v>
      </c>
      <c r="N177" s="47" t="s">
        <v>2867</v>
      </c>
      <c r="O177" s="62">
        <v>802.51273826223087</v>
      </c>
      <c r="P177" s="62">
        <v>561.75891678356152</v>
      </c>
      <c r="Q177" s="62">
        <v>561.75891678356152</v>
      </c>
      <c r="R177" s="62">
        <v>662.8755218046025</v>
      </c>
      <c r="S177" s="65" t="s">
        <v>566</v>
      </c>
      <c r="T177" s="52" t="s">
        <v>131</v>
      </c>
      <c r="U177" s="52" t="s">
        <v>139</v>
      </c>
      <c r="V177" s="63">
        <v>42755</v>
      </c>
      <c r="W177" s="72">
        <v>42785</v>
      </c>
      <c r="X177" s="57" t="s">
        <v>2910</v>
      </c>
      <c r="Y177" s="57" t="s">
        <v>2910</v>
      </c>
      <c r="Z177" s="57" t="s">
        <v>2910</v>
      </c>
      <c r="AA177" s="57" t="s">
        <v>2910</v>
      </c>
      <c r="AB177" s="54" t="s">
        <v>5400</v>
      </c>
      <c r="AC177" s="54" t="s">
        <v>567</v>
      </c>
      <c r="AD177" s="47">
        <v>796</v>
      </c>
      <c r="AE177" s="47" t="s">
        <v>555</v>
      </c>
      <c r="AF177" s="47">
        <v>1</v>
      </c>
      <c r="AG177" s="64">
        <v>46</v>
      </c>
      <c r="AH177" s="65" t="s">
        <v>201</v>
      </c>
      <c r="AI177" s="63">
        <v>42805</v>
      </c>
      <c r="AJ177" s="53">
        <v>42805</v>
      </c>
      <c r="AK177" s="63">
        <v>42885</v>
      </c>
      <c r="AL177" s="50">
        <v>2017</v>
      </c>
      <c r="AM177" s="65" t="s">
        <v>2910</v>
      </c>
      <c r="AN177" s="64" t="s">
        <v>2911</v>
      </c>
      <c r="AO177" s="259" t="s">
        <v>3617</v>
      </c>
      <c r="AP177" s="66" t="s">
        <v>3618</v>
      </c>
      <c r="AQ177" s="49" t="s">
        <v>2914</v>
      </c>
      <c r="AR177" s="75">
        <v>2018</v>
      </c>
      <c r="AS177" s="69">
        <v>3278.7097325999989</v>
      </c>
      <c r="AT177" s="70"/>
      <c r="AU177" s="70">
        <v>1.2</v>
      </c>
      <c r="AV177" s="55" t="s">
        <v>136</v>
      </c>
      <c r="AW177" s="55" t="s">
        <v>3353</v>
      </c>
    </row>
    <row r="178" spans="1:49" s="71" customFormat="1" ht="77.25" customHeight="1">
      <c r="A178" s="57">
        <v>2</v>
      </c>
      <c r="B178" s="57" t="s">
        <v>3619</v>
      </c>
      <c r="C178" s="58" t="s">
        <v>131</v>
      </c>
      <c r="D178" s="58" t="s">
        <v>2730</v>
      </c>
      <c r="E178" s="59" t="s">
        <v>3448</v>
      </c>
      <c r="F178" s="57" t="s">
        <v>5444</v>
      </c>
      <c r="G178" s="59" t="s">
        <v>3620</v>
      </c>
      <c r="H178" s="60" t="s">
        <v>2603</v>
      </c>
      <c r="I178" s="60" t="s">
        <v>3474</v>
      </c>
      <c r="J178" s="47" t="s">
        <v>135</v>
      </c>
      <c r="K178" s="47" t="s">
        <v>136</v>
      </c>
      <c r="L178" s="49" t="s">
        <v>2885</v>
      </c>
      <c r="M178" s="61" t="s">
        <v>2910</v>
      </c>
      <c r="N178" s="47" t="s">
        <v>2867</v>
      </c>
      <c r="O178" s="62">
        <v>1939.4057961482536</v>
      </c>
      <c r="P178" s="62">
        <v>1357.5840573037774</v>
      </c>
      <c r="Q178" s="62">
        <v>1357.5840573037774</v>
      </c>
      <c r="R178" s="62">
        <v>1601.9491876184572</v>
      </c>
      <c r="S178" s="65" t="s">
        <v>566</v>
      </c>
      <c r="T178" s="52" t="s">
        <v>131</v>
      </c>
      <c r="U178" s="52" t="s">
        <v>139</v>
      </c>
      <c r="V178" s="63">
        <v>42755</v>
      </c>
      <c r="W178" s="72">
        <v>42785</v>
      </c>
      <c r="X178" s="57" t="s">
        <v>2910</v>
      </c>
      <c r="Y178" s="57" t="s">
        <v>2910</v>
      </c>
      <c r="Z178" s="57" t="s">
        <v>2910</v>
      </c>
      <c r="AA178" s="57" t="s">
        <v>2910</v>
      </c>
      <c r="AB178" s="54" t="s">
        <v>5400</v>
      </c>
      <c r="AC178" s="54" t="s">
        <v>567</v>
      </c>
      <c r="AD178" s="47">
        <v>796</v>
      </c>
      <c r="AE178" s="47" t="s">
        <v>555</v>
      </c>
      <c r="AF178" s="47">
        <v>1</v>
      </c>
      <c r="AG178" s="64">
        <v>46</v>
      </c>
      <c r="AH178" s="65" t="s">
        <v>201</v>
      </c>
      <c r="AI178" s="63">
        <v>42805</v>
      </c>
      <c r="AJ178" s="53">
        <v>42805</v>
      </c>
      <c r="AK178" s="63">
        <v>42885</v>
      </c>
      <c r="AL178" s="50">
        <v>2017</v>
      </c>
      <c r="AM178" s="65" t="s">
        <v>2910</v>
      </c>
      <c r="AN178" s="64" t="s">
        <v>2911</v>
      </c>
      <c r="AO178" s="259" t="s">
        <v>3621</v>
      </c>
      <c r="AP178" s="66" t="s">
        <v>3622</v>
      </c>
      <c r="AQ178" s="49" t="s">
        <v>2914</v>
      </c>
      <c r="AR178" s="75">
        <v>2018</v>
      </c>
      <c r="AS178" s="69">
        <v>7923.5485351999987</v>
      </c>
      <c r="AT178" s="70"/>
      <c r="AU178" s="70">
        <v>2.9</v>
      </c>
      <c r="AV178" s="55" t="s">
        <v>136</v>
      </c>
      <c r="AW178" s="55" t="s">
        <v>3353</v>
      </c>
    </row>
    <row r="179" spans="1:49" s="71" customFormat="1" ht="77.25" customHeight="1">
      <c r="A179" s="57">
        <v>2</v>
      </c>
      <c r="B179" s="57" t="s">
        <v>3623</v>
      </c>
      <c r="C179" s="58" t="s">
        <v>131</v>
      </c>
      <c r="D179" s="58" t="s">
        <v>2730</v>
      </c>
      <c r="E179" s="59" t="s">
        <v>3448</v>
      </c>
      <c r="F179" s="57" t="s">
        <v>5445</v>
      </c>
      <c r="G179" s="59" t="s">
        <v>3624</v>
      </c>
      <c r="H179" s="60" t="s">
        <v>2603</v>
      </c>
      <c r="I179" s="60" t="s">
        <v>3474</v>
      </c>
      <c r="J179" s="47" t="s">
        <v>135</v>
      </c>
      <c r="K179" s="47" t="s">
        <v>136</v>
      </c>
      <c r="L179" s="49" t="s">
        <v>2885</v>
      </c>
      <c r="M179" s="61" t="s">
        <v>2910</v>
      </c>
      <c r="N179" s="47" t="s">
        <v>2867</v>
      </c>
      <c r="O179" s="62">
        <v>1932.7181825470605</v>
      </c>
      <c r="P179" s="62">
        <v>1352.9027277829423</v>
      </c>
      <c r="Q179" s="62">
        <v>1352.9027277829423</v>
      </c>
      <c r="R179" s="62">
        <v>1596.4252187838717</v>
      </c>
      <c r="S179" s="65" t="s">
        <v>566</v>
      </c>
      <c r="T179" s="52" t="s">
        <v>131</v>
      </c>
      <c r="U179" s="52" t="s">
        <v>139</v>
      </c>
      <c r="V179" s="63">
        <v>42755</v>
      </c>
      <c r="W179" s="72">
        <v>42785</v>
      </c>
      <c r="X179" s="57" t="s">
        <v>2910</v>
      </c>
      <c r="Y179" s="57" t="s">
        <v>2910</v>
      </c>
      <c r="Z179" s="57" t="s">
        <v>2910</v>
      </c>
      <c r="AA179" s="57" t="s">
        <v>2910</v>
      </c>
      <c r="AB179" s="54" t="s">
        <v>5400</v>
      </c>
      <c r="AC179" s="54" t="s">
        <v>567</v>
      </c>
      <c r="AD179" s="47">
        <v>796</v>
      </c>
      <c r="AE179" s="47" t="s">
        <v>555</v>
      </c>
      <c r="AF179" s="47">
        <v>1</v>
      </c>
      <c r="AG179" s="64">
        <v>46</v>
      </c>
      <c r="AH179" s="65" t="s">
        <v>201</v>
      </c>
      <c r="AI179" s="63">
        <v>42805</v>
      </c>
      <c r="AJ179" s="53">
        <v>42805</v>
      </c>
      <c r="AK179" s="63">
        <v>42885</v>
      </c>
      <c r="AL179" s="50">
        <v>2017</v>
      </c>
      <c r="AM179" s="65" t="s">
        <v>2910</v>
      </c>
      <c r="AN179" s="64" t="s">
        <v>2911</v>
      </c>
      <c r="AO179" s="259" t="s">
        <v>3625</v>
      </c>
      <c r="AP179" s="66" t="s">
        <v>3626</v>
      </c>
      <c r="AQ179" s="49" t="s">
        <v>2914</v>
      </c>
      <c r="AR179" s="75">
        <v>2018</v>
      </c>
      <c r="AS179" s="69">
        <v>7896.2259537999998</v>
      </c>
      <c r="AT179" s="70"/>
      <c r="AU179" s="70">
        <v>2.8899999999999997</v>
      </c>
      <c r="AV179" s="55" t="s">
        <v>136</v>
      </c>
      <c r="AW179" s="55" t="s">
        <v>3353</v>
      </c>
    </row>
    <row r="180" spans="1:49" s="71" customFormat="1" ht="77.25" customHeight="1">
      <c r="A180" s="57">
        <v>2</v>
      </c>
      <c r="B180" s="57" t="s">
        <v>3627</v>
      </c>
      <c r="C180" s="58" t="s">
        <v>131</v>
      </c>
      <c r="D180" s="58" t="s">
        <v>2730</v>
      </c>
      <c r="E180" s="59" t="s">
        <v>3448</v>
      </c>
      <c r="F180" s="57" t="s">
        <v>5446</v>
      </c>
      <c r="G180" s="59" t="s">
        <v>3628</v>
      </c>
      <c r="H180" s="60" t="s">
        <v>2603</v>
      </c>
      <c r="I180" s="60" t="s">
        <v>3474</v>
      </c>
      <c r="J180" s="47" t="s">
        <v>135</v>
      </c>
      <c r="K180" s="47" t="s">
        <v>136</v>
      </c>
      <c r="L180" s="49" t="s">
        <v>2885</v>
      </c>
      <c r="M180" s="61" t="s">
        <v>2910</v>
      </c>
      <c r="N180" s="47" t="s">
        <v>2867</v>
      </c>
      <c r="O180" s="62">
        <v>1337.5212352428634</v>
      </c>
      <c r="P180" s="62">
        <v>936.26486467000439</v>
      </c>
      <c r="Q180" s="62">
        <v>936.26486467000439</v>
      </c>
      <c r="R180" s="62">
        <v>1104.7925403106051</v>
      </c>
      <c r="S180" s="65" t="s">
        <v>566</v>
      </c>
      <c r="T180" s="52" t="s">
        <v>131</v>
      </c>
      <c r="U180" s="52" t="s">
        <v>139</v>
      </c>
      <c r="V180" s="63">
        <v>42755</v>
      </c>
      <c r="W180" s="72">
        <v>42785</v>
      </c>
      <c r="X180" s="57" t="s">
        <v>2910</v>
      </c>
      <c r="Y180" s="57" t="s">
        <v>2910</v>
      </c>
      <c r="Z180" s="57" t="s">
        <v>2910</v>
      </c>
      <c r="AA180" s="57" t="s">
        <v>2910</v>
      </c>
      <c r="AB180" s="54" t="s">
        <v>5400</v>
      </c>
      <c r="AC180" s="54" t="s">
        <v>567</v>
      </c>
      <c r="AD180" s="47">
        <v>796</v>
      </c>
      <c r="AE180" s="47" t="s">
        <v>555</v>
      </c>
      <c r="AF180" s="47">
        <v>1</v>
      </c>
      <c r="AG180" s="64">
        <v>46</v>
      </c>
      <c r="AH180" s="65" t="s">
        <v>201</v>
      </c>
      <c r="AI180" s="63">
        <v>42805</v>
      </c>
      <c r="AJ180" s="53">
        <v>42805</v>
      </c>
      <c r="AK180" s="63">
        <v>42885</v>
      </c>
      <c r="AL180" s="50">
        <v>2017</v>
      </c>
      <c r="AM180" s="65" t="s">
        <v>2910</v>
      </c>
      <c r="AN180" s="64" t="s">
        <v>2911</v>
      </c>
      <c r="AO180" s="259" t="s">
        <v>3629</v>
      </c>
      <c r="AP180" s="66" t="s">
        <v>3630</v>
      </c>
      <c r="AQ180" s="49" t="s">
        <v>2914</v>
      </c>
      <c r="AR180" s="75">
        <v>2018</v>
      </c>
      <c r="AS180" s="69">
        <v>5464.5162327999997</v>
      </c>
      <c r="AT180" s="70"/>
      <c r="AU180" s="70">
        <v>2</v>
      </c>
      <c r="AV180" s="55" t="s">
        <v>136</v>
      </c>
      <c r="AW180" s="55" t="s">
        <v>3353</v>
      </c>
    </row>
    <row r="181" spans="1:49" s="71" customFormat="1" ht="77.25" customHeight="1">
      <c r="A181" s="57">
        <v>2</v>
      </c>
      <c r="B181" s="57" t="s">
        <v>3631</v>
      </c>
      <c r="C181" s="58" t="s">
        <v>131</v>
      </c>
      <c r="D181" s="58" t="s">
        <v>2730</v>
      </c>
      <c r="E181" s="59" t="s">
        <v>3632</v>
      </c>
      <c r="F181" s="57" t="s">
        <v>5447</v>
      </c>
      <c r="G181" s="59" t="s">
        <v>3633</v>
      </c>
      <c r="H181" s="60" t="s">
        <v>2907</v>
      </c>
      <c r="I181" s="60" t="s">
        <v>2908</v>
      </c>
      <c r="J181" s="47" t="s">
        <v>135</v>
      </c>
      <c r="K181" s="47" t="s">
        <v>136</v>
      </c>
      <c r="L181" s="49" t="s">
        <v>2885</v>
      </c>
      <c r="M181" s="61" t="s">
        <v>2910</v>
      </c>
      <c r="N181" s="47" t="s">
        <v>2867</v>
      </c>
      <c r="O181" s="62">
        <v>1305.4530659979675</v>
      </c>
      <c r="P181" s="62">
        <v>1212.190441549121</v>
      </c>
      <c r="Q181" s="62">
        <v>1212.190441549121</v>
      </c>
      <c r="R181" s="62">
        <v>1430.3847210279628</v>
      </c>
      <c r="S181" s="65" t="s">
        <v>566</v>
      </c>
      <c r="T181" s="52" t="s">
        <v>131</v>
      </c>
      <c r="U181" s="52" t="s">
        <v>139</v>
      </c>
      <c r="V181" s="63">
        <v>42809</v>
      </c>
      <c r="W181" s="72">
        <v>42839</v>
      </c>
      <c r="X181" s="57" t="s">
        <v>2910</v>
      </c>
      <c r="Y181" s="57" t="s">
        <v>2910</v>
      </c>
      <c r="Z181" s="57" t="s">
        <v>2910</v>
      </c>
      <c r="AA181" s="57" t="s">
        <v>2910</v>
      </c>
      <c r="AB181" s="54" t="s">
        <v>5448</v>
      </c>
      <c r="AC181" s="54" t="s">
        <v>567</v>
      </c>
      <c r="AD181" s="47">
        <v>796</v>
      </c>
      <c r="AE181" s="47" t="s">
        <v>555</v>
      </c>
      <c r="AF181" s="47">
        <v>1</v>
      </c>
      <c r="AG181" s="64">
        <v>46</v>
      </c>
      <c r="AH181" s="65" t="s">
        <v>201</v>
      </c>
      <c r="AI181" s="63">
        <v>42859</v>
      </c>
      <c r="AJ181" s="53">
        <v>42859</v>
      </c>
      <c r="AK181" s="63">
        <v>43100</v>
      </c>
      <c r="AL181" s="50">
        <v>2017</v>
      </c>
      <c r="AM181" s="65" t="s">
        <v>2910</v>
      </c>
      <c r="AN181" s="64" t="s">
        <v>2911</v>
      </c>
      <c r="AO181" s="259" t="s">
        <v>3634</v>
      </c>
      <c r="AP181" s="66" t="s">
        <v>3635</v>
      </c>
      <c r="AQ181" s="49" t="s">
        <v>2914</v>
      </c>
      <c r="AR181" s="75">
        <v>2017</v>
      </c>
      <c r="AS181" s="69">
        <v>1474.41</v>
      </c>
      <c r="AT181" s="70"/>
      <c r="AU181" s="70">
        <v>0.7</v>
      </c>
      <c r="AV181" s="55" t="s">
        <v>136</v>
      </c>
      <c r="AW181" s="55" t="s">
        <v>3353</v>
      </c>
    </row>
    <row r="182" spans="1:49" s="71" customFormat="1" ht="77.25" customHeight="1">
      <c r="A182" s="57">
        <v>2</v>
      </c>
      <c r="B182" s="57" t="s">
        <v>3636</v>
      </c>
      <c r="C182" s="58" t="s">
        <v>131</v>
      </c>
      <c r="D182" s="58" t="s">
        <v>2730</v>
      </c>
      <c r="E182" s="59" t="s">
        <v>3632</v>
      </c>
      <c r="F182" s="57" t="s">
        <v>5449</v>
      </c>
      <c r="G182" s="59" t="s">
        <v>3637</v>
      </c>
      <c r="H182" s="60" t="s">
        <v>2907</v>
      </c>
      <c r="I182" s="60" t="s">
        <v>2908</v>
      </c>
      <c r="J182" s="47" t="s">
        <v>135</v>
      </c>
      <c r="K182" s="47" t="s">
        <v>136</v>
      </c>
      <c r="L182" s="49" t="s">
        <v>2885</v>
      </c>
      <c r="M182" s="61" t="s">
        <v>2910</v>
      </c>
      <c r="N182" s="47" t="s">
        <v>2867</v>
      </c>
      <c r="O182" s="62">
        <v>2683.0410670430651</v>
      </c>
      <c r="P182" s="62">
        <v>2545.5999253308291</v>
      </c>
      <c r="Q182" s="62">
        <v>2545.5999253308291</v>
      </c>
      <c r="R182" s="62">
        <v>3003.8079118903784</v>
      </c>
      <c r="S182" s="65" t="s">
        <v>566</v>
      </c>
      <c r="T182" s="52" t="s">
        <v>131</v>
      </c>
      <c r="U182" s="52" t="s">
        <v>139</v>
      </c>
      <c r="V182" s="63">
        <v>42809</v>
      </c>
      <c r="W182" s="72">
        <v>42839</v>
      </c>
      <c r="X182" s="57" t="s">
        <v>2910</v>
      </c>
      <c r="Y182" s="57" t="s">
        <v>2910</v>
      </c>
      <c r="Z182" s="57" t="s">
        <v>2910</v>
      </c>
      <c r="AA182" s="57" t="s">
        <v>2910</v>
      </c>
      <c r="AB182" s="54" t="s">
        <v>5448</v>
      </c>
      <c r="AC182" s="54" t="s">
        <v>567</v>
      </c>
      <c r="AD182" s="47">
        <v>796</v>
      </c>
      <c r="AE182" s="47" t="s">
        <v>555</v>
      </c>
      <c r="AF182" s="47">
        <v>1</v>
      </c>
      <c r="AG182" s="64">
        <v>46</v>
      </c>
      <c r="AH182" s="65" t="s">
        <v>201</v>
      </c>
      <c r="AI182" s="63">
        <v>42859</v>
      </c>
      <c r="AJ182" s="53">
        <v>42859</v>
      </c>
      <c r="AK182" s="63">
        <v>43465</v>
      </c>
      <c r="AL182" s="50" t="s">
        <v>310</v>
      </c>
      <c r="AM182" s="65" t="s">
        <v>2910</v>
      </c>
      <c r="AN182" s="64" t="s">
        <v>2911</v>
      </c>
      <c r="AO182" s="259" t="s">
        <v>3638</v>
      </c>
      <c r="AP182" s="66" t="s">
        <v>3639</v>
      </c>
      <c r="AQ182" s="49" t="s">
        <v>2914</v>
      </c>
      <c r="AR182" s="75">
        <v>2018</v>
      </c>
      <c r="AS182" s="69">
        <v>3096.2610000000004</v>
      </c>
      <c r="AT182" s="70"/>
      <c r="AU182" s="70">
        <v>1.47</v>
      </c>
      <c r="AV182" s="55" t="s">
        <v>136</v>
      </c>
      <c r="AW182" s="55" t="s">
        <v>3353</v>
      </c>
    </row>
    <row r="183" spans="1:49" s="71" customFormat="1" ht="77.25" customHeight="1">
      <c r="A183" s="57">
        <v>2</v>
      </c>
      <c r="B183" s="57" t="s">
        <v>3640</v>
      </c>
      <c r="C183" s="58" t="s">
        <v>131</v>
      </c>
      <c r="D183" s="58" t="s">
        <v>2730</v>
      </c>
      <c r="E183" s="59" t="s">
        <v>3632</v>
      </c>
      <c r="F183" s="57" t="s">
        <v>5450</v>
      </c>
      <c r="G183" s="59" t="s">
        <v>3641</v>
      </c>
      <c r="H183" s="60" t="s">
        <v>2907</v>
      </c>
      <c r="I183" s="60" t="s">
        <v>2908</v>
      </c>
      <c r="J183" s="47" t="s">
        <v>135</v>
      </c>
      <c r="K183" s="47" t="s">
        <v>136</v>
      </c>
      <c r="L183" s="49" t="s">
        <v>2885</v>
      </c>
      <c r="M183" s="61" t="s">
        <v>2910</v>
      </c>
      <c r="N183" s="47" t="s">
        <v>2867</v>
      </c>
      <c r="O183" s="62">
        <v>2135.4816608042452</v>
      </c>
      <c r="P183" s="62">
        <v>2026.0897333493147</v>
      </c>
      <c r="Q183" s="62">
        <v>2026.0897333493147</v>
      </c>
      <c r="R183" s="62">
        <v>2390.7858853521911</v>
      </c>
      <c r="S183" s="65" t="s">
        <v>566</v>
      </c>
      <c r="T183" s="52" t="s">
        <v>131</v>
      </c>
      <c r="U183" s="52" t="s">
        <v>139</v>
      </c>
      <c r="V183" s="63">
        <v>42809</v>
      </c>
      <c r="W183" s="72">
        <v>42839</v>
      </c>
      <c r="X183" s="57" t="s">
        <v>2910</v>
      </c>
      <c r="Y183" s="57" t="s">
        <v>2910</v>
      </c>
      <c r="Z183" s="57" t="s">
        <v>2910</v>
      </c>
      <c r="AA183" s="57" t="s">
        <v>2910</v>
      </c>
      <c r="AB183" s="54" t="s">
        <v>5448</v>
      </c>
      <c r="AC183" s="54" t="s">
        <v>567</v>
      </c>
      <c r="AD183" s="47">
        <v>796</v>
      </c>
      <c r="AE183" s="47" t="s">
        <v>555</v>
      </c>
      <c r="AF183" s="47">
        <v>1</v>
      </c>
      <c r="AG183" s="64">
        <v>46</v>
      </c>
      <c r="AH183" s="65" t="s">
        <v>201</v>
      </c>
      <c r="AI183" s="63">
        <v>42859</v>
      </c>
      <c r="AJ183" s="53">
        <v>42859</v>
      </c>
      <c r="AK183" s="63">
        <v>43465</v>
      </c>
      <c r="AL183" s="50" t="s">
        <v>310</v>
      </c>
      <c r="AM183" s="65" t="s">
        <v>2910</v>
      </c>
      <c r="AN183" s="64" t="s">
        <v>2911</v>
      </c>
      <c r="AO183" s="259" t="s">
        <v>3642</v>
      </c>
      <c r="AP183" s="66" t="s">
        <v>3643</v>
      </c>
      <c r="AQ183" s="49" t="s">
        <v>2914</v>
      </c>
      <c r="AR183" s="75">
        <v>2018</v>
      </c>
      <c r="AS183" s="69">
        <v>2464.3710000000001</v>
      </c>
      <c r="AT183" s="70"/>
      <c r="AU183" s="70">
        <v>1.17</v>
      </c>
      <c r="AV183" s="55" t="s">
        <v>136</v>
      </c>
      <c r="AW183" s="55" t="s">
        <v>3353</v>
      </c>
    </row>
    <row r="184" spans="1:49" s="71" customFormat="1" ht="77.25" customHeight="1">
      <c r="A184" s="57">
        <v>2</v>
      </c>
      <c r="B184" s="57" t="s">
        <v>3644</v>
      </c>
      <c r="C184" s="58" t="s">
        <v>131</v>
      </c>
      <c r="D184" s="58" t="s">
        <v>2730</v>
      </c>
      <c r="E184" s="59" t="s">
        <v>3632</v>
      </c>
      <c r="F184" s="57" t="s">
        <v>5451</v>
      </c>
      <c r="G184" s="59" t="s">
        <v>3645</v>
      </c>
      <c r="H184" s="60" t="s">
        <v>2907</v>
      </c>
      <c r="I184" s="47" t="s">
        <v>2908</v>
      </c>
      <c r="J184" s="47" t="s">
        <v>135</v>
      </c>
      <c r="K184" s="47" t="s">
        <v>136</v>
      </c>
      <c r="L184" s="49" t="s">
        <v>2885</v>
      </c>
      <c r="M184" s="61" t="s">
        <v>2910</v>
      </c>
      <c r="N184" s="47" t="s">
        <v>2867</v>
      </c>
      <c r="O184" s="62">
        <v>1435.998378343555</v>
      </c>
      <c r="P184" s="62">
        <v>1333.4094837817088</v>
      </c>
      <c r="Q184" s="62">
        <v>1333.4094837817088</v>
      </c>
      <c r="R184" s="62">
        <v>1573.4231908624163</v>
      </c>
      <c r="S184" s="65" t="s">
        <v>566</v>
      </c>
      <c r="T184" s="52" t="s">
        <v>131</v>
      </c>
      <c r="U184" s="52" t="s">
        <v>139</v>
      </c>
      <c r="V184" s="63">
        <v>42809</v>
      </c>
      <c r="W184" s="72">
        <v>42839</v>
      </c>
      <c r="X184" s="57" t="s">
        <v>2910</v>
      </c>
      <c r="Y184" s="57" t="s">
        <v>2910</v>
      </c>
      <c r="Z184" s="57" t="s">
        <v>2910</v>
      </c>
      <c r="AA184" s="57" t="s">
        <v>2910</v>
      </c>
      <c r="AB184" s="54" t="s">
        <v>5448</v>
      </c>
      <c r="AC184" s="54" t="s">
        <v>567</v>
      </c>
      <c r="AD184" s="47">
        <v>796</v>
      </c>
      <c r="AE184" s="47" t="s">
        <v>555</v>
      </c>
      <c r="AF184" s="47">
        <v>1</v>
      </c>
      <c r="AG184" s="64">
        <v>46</v>
      </c>
      <c r="AH184" s="65" t="s">
        <v>201</v>
      </c>
      <c r="AI184" s="63">
        <v>42859</v>
      </c>
      <c r="AJ184" s="53">
        <v>42859</v>
      </c>
      <c r="AK184" s="63">
        <v>43100</v>
      </c>
      <c r="AL184" s="50">
        <v>2017</v>
      </c>
      <c r="AM184" s="65" t="s">
        <v>2910</v>
      </c>
      <c r="AN184" s="64" t="s">
        <v>2911</v>
      </c>
      <c r="AO184" s="259" t="s">
        <v>3646</v>
      </c>
      <c r="AP184" s="66" t="s">
        <v>3647</v>
      </c>
      <c r="AQ184" s="49" t="s">
        <v>2914</v>
      </c>
      <c r="AR184" s="75">
        <v>2017</v>
      </c>
      <c r="AS184" s="69">
        <v>1621.8509999999994</v>
      </c>
      <c r="AT184" s="70"/>
      <c r="AU184" s="70">
        <v>0.77</v>
      </c>
      <c r="AV184" s="55" t="s">
        <v>136</v>
      </c>
      <c r="AW184" s="55" t="s">
        <v>3353</v>
      </c>
    </row>
    <row r="185" spans="1:49" s="71" customFormat="1" ht="77.25" customHeight="1">
      <c r="A185" s="57">
        <v>2</v>
      </c>
      <c r="B185" s="57" t="s">
        <v>3648</v>
      </c>
      <c r="C185" s="58" t="s">
        <v>131</v>
      </c>
      <c r="D185" s="58" t="s">
        <v>2730</v>
      </c>
      <c r="E185" s="59" t="s">
        <v>3632</v>
      </c>
      <c r="F185" s="57" t="s">
        <v>5452</v>
      </c>
      <c r="G185" s="59" t="s">
        <v>3649</v>
      </c>
      <c r="H185" s="60" t="s">
        <v>2907</v>
      </c>
      <c r="I185" s="47" t="s">
        <v>2908</v>
      </c>
      <c r="J185" s="47" t="s">
        <v>135</v>
      </c>
      <c r="K185" s="47" t="s">
        <v>136</v>
      </c>
      <c r="L185" s="49" t="s">
        <v>2885</v>
      </c>
      <c r="M185" s="61" t="s">
        <v>2910</v>
      </c>
      <c r="N185" s="47" t="s">
        <v>2867</v>
      </c>
      <c r="O185" s="62">
        <v>1697.088984440961</v>
      </c>
      <c r="P185" s="62">
        <v>1575.8475682468834</v>
      </c>
      <c r="Q185" s="62">
        <v>1575.8475682468834</v>
      </c>
      <c r="R185" s="62">
        <v>1859.5001305313224</v>
      </c>
      <c r="S185" s="65" t="s">
        <v>566</v>
      </c>
      <c r="T185" s="52" t="s">
        <v>131</v>
      </c>
      <c r="U185" s="52" t="s">
        <v>139</v>
      </c>
      <c r="V185" s="63">
        <v>42809</v>
      </c>
      <c r="W185" s="72">
        <v>42839</v>
      </c>
      <c r="X185" s="57" t="s">
        <v>2910</v>
      </c>
      <c r="Y185" s="57" t="s">
        <v>2910</v>
      </c>
      <c r="Z185" s="57" t="s">
        <v>2910</v>
      </c>
      <c r="AA185" s="57" t="s">
        <v>2910</v>
      </c>
      <c r="AB185" s="54" t="s">
        <v>5448</v>
      </c>
      <c r="AC185" s="54" t="s">
        <v>567</v>
      </c>
      <c r="AD185" s="47">
        <v>796</v>
      </c>
      <c r="AE185" s="47" t="s">
        <v>555</v>
      </c>
      <c r="AF185" s="47">
        <v>1</v>
      </c>
      <c r="AG185" s="64">
        <v>46</v>
      </c>
      <c r="AH185" s="65" t="s">
        <v>201</v>
      </c>
      <c r="AI185" s="63">
        <v>42859</v>
      </c>
      <c r="AJ185" s="53">
        <v>42859</v>
      </c>
      <c r="AK185" s="63">
        <v>43100</v>
      </c>
      <c r="AL185" s="50">
        <v>2017</v>
      </c>
      <c r="AM185" s="65" t="s">
        <v>2910</v>
      </c>
      <c r="AN185" s="64" t="s">
        <v>2911</v>
      </c>
      <c r="AO185" s="259" t="s">
        <v>3650</v>
      </c>
      <c r="AP185" s="66" t="s">
        <v>3651</v>
      </c>
      <c r="AQ185" s="49" t="s">
        <v>2914</v>
      </c>
      <c r="AR185" s="75">
        <v>2017</v>
      </c>
      <c r="AS185" s="69">
        <v>1916.7329999999997</v>
      </c>
      <c r="AT185" s="70"/>
      <c r="AU185" s="70">
        <v>0.91</v>
      </c>
      <c r="AV185" s="55" t="s">
        <v>136</v>
      </c>
      <c r="AW185" s="55" t="s">
        <v>3353</v>
      </c>
    </row>
    <row r="186" spans="1:49" s="71" customFormat="1" ht="77.25" customHeight="1">
      <c r="A186" s="57">
        <v>2</v>
      </c>
      <c r="B186" s="57" t="s">
        <v>3652</v>
      </c>
      <c r="C186" s="58" t="s">
        <v>131</v>
      </c>
      <c r="D186" s="58" t="s">
        <v>2730</v>
      </c>
      <c r="E186" s="59" t="s">
        <v>3632</v>
      </c>
      <c r="F186" s="57" t="s">
        <v>5453</v>
      </c>
      <c r="G186" s="59" t="s">
        <v>3653</v>
      </c>
      <c r="H186" s="60" t="s">
        <v>2907</v>
      </c>
      <c r="I186" s="47" t="s">
        <v>2908</v>
      </c>
      <c r="J186" s="47" t="s">
        <v>135</v>
      </c>
      <c r="K186" s="47" t="s">
        <v>136</v>
      </c>
      <c r="L186" s="49" t="s">
        <v>2885</v>
      </c>
      <c r="M186" s="61" t="s">
        <v>2910</v>
      </c>
      <c r="N186" s="47" t="s">
        <v>2867</v>
      </c>
      <c r="O186" s="62">
        <v>2555.2772084686858</v>
      </c>
      <c r="P186" s="62">
        <v>2424.3808830982421</v>
      </c>
      <c r="Q186" s="62">
        <v>2424.3808830982421</v>
      </c>
      <c r="R186" s="62">
        <v>2860.7694420559255</v>
      </c>
      <c r="S186" s="65" t="s">
        <v>566</v>
      </c>
      <c r="T186" s="52" t="s">
        <v>131</v>
      </c>
      <c r="U186" s="52" t="s">
        <v>139</v>
      </c>
      <c r="V186" s="63">
        <v>42809</v>
      </c>
      <c r="W186" s="72">
        <v>42839</v>
      </c>
      <c r="X186" s="57" t="s">
        <v>2910</v>
      </c>
      <c r="Y186" s="57" t="s">
        <v>2910</v>
      </c>
      <c r="Z186" s="57" t="s">
        <v>2910</v>
      </c>
      <c r="AA186" s="57" t="s">
        <v>2910</v>
      </c>
      <c r="AB186" s="54" t="s">
        <v>5448</v>
      </c>
      <c r="AC186" s="54" t="s">
        <v>567</v>
      </c>
      <c r="AD186" s="47">
        <v>796</v>
      </c>
      <c r="AE186" s="47" t="s">
        <v>555</v>
      </c>
      <c r="AF186" s="47">
        <v>1</v>
      </c>
      <c r="AG186" s="64">
        <v>46</v>
      </c>
      <c r="AH186" s="65" t="s">
        <v>201</v>
      </c>
      <c r="AI186" s="63">
        <v>42859</v>
      </c>
      <c r="AJ186" s="53">
        <v>42859</v>
      </c>
      <c r="AK186" s="63">
        <v>43465</v>
      </c>
      <c r="AL186" s="50" t="s">
        <v>310</v>
      </c>
      <c r="AM186" s="65" t="s">
        <v>2910</v>
      </c>
      <c r="AN186" s="64" t="s">
        <v>2911</v>
      </c>
      <c r="AO186" s="259" t="s">
        <v>3654</v>
      </c>
      <c r="AP186" s="66" t="s">
        <v>3655</v>
      </c>
      <c r="AQ186" s="49" t="s">
        <v>2914</v>
      </c>
      <c r="AR186" s="75">
        <v>2018</v>
      </c>
      <c r="AS186" s="69">
        <v>2948.82</v>
      </c>
      <c r="AT186" s="70"/>
      <c r="AU186" s="70">
        <v>1.4</v>
      </c>
      <c r="AV186" s="55" t="s">
        <v>136</v>
      </c>
      <c r="AW186" s="55" t="s">
        <v>3353</v>
      </c>
    </row>
    <row r="187" spans="1:49" s="71" customFormat="1" ht="77.25" customHeight="1">
      <c r="A187" s="57">
        <v>2</v>
      </c>
      <c r="B187" s="57" t="s">
        <v>3656</v>
      </c>
      <c r="C187" s="58" t="s">
        <v>131</v>
      </c>
      <c r="D187" s="58" t="s">
        <v>2730</v>
      </c>
      <c r="E187" s="59" t="s">
        <v>3632</v>
      </c>
      <c r="F187" s="57" t="s">
        <v>5454</v>
      </c>
      <c r="G187" s="59" t="s">
        <v>3657</v>
      </c>
      <c r="H187" s="60" t="s">
        <v>2907</v>
      </c>
      <c r="I187" s="47" t="s">
        <v>2908</v>
      </c>
      <c r="J187" s="47" t="s">
        <v>135</v>
      </c>
      <c r="K187" s="47" t="s">
        <v>136</v>
      </c>
      <c r="L187" s="49" t="s">
        <v>2885</v>
      </c>
      <c r="M187" s="61" t="s">
        <v>2910</v>
      </c>
      <c r="N187" s="47" t="s">
        <v>2867</v>
      </c>
      <c r="O187" s="62">
        <v>2359.749491629696</v>
      </c>
      <c r="P187" s="62">
        <v>2181.9427986330679</v>
      </c>
      <c r="Q187" s="62">
        <v>2181.9427986330679</v>
      </c>
      <c r="R187" s="62">
        <v>2574.6925023870199</v>
      </c>
      <c r="S187" s="65" t="s">
        <v>566</v>
      </c>
      <c r="T187" s="52" t="s">
        <v>131</v>
      </c>
      <c r="U187" s="52" t="s">
        <v>139</v>
      </c>
      <c r="V187" s="63">
        <v>42809</v>
      </c>
      <c r="W187" s="72">
        <v>42839</v>
      </c>
      <c r="X187" s="57" t="s">
        <v>2910</v>
      </c>
      <c r="Y187" s="57" t="s">
        <v>2910</v>
      </c>
      <c r="Z187" s="57" t="s">
        <v>2910</v>
      </c>
      <c r="AA187" s="57" t="s">
        <v>2910</v>
      </c>
      <c r="AB187" s="54" t="s">
        <v>5448</v>
      </c>
      <c r="AC187" s="54" t="s">
        <v>567</v>
      </c>
      <c r="AD187" s="47">
        <v>796</v>
      </c>
      <c r="AE187" s="47" t="s">
        <v>555</v>
      </c>
      <c r="AF187" s="47">
        <v>1</v>
      </c>
      <c r="AG187" s="64">
        <v>46</v>
      </c>
      <c r="AH187" s="65" t="s">
        <v>201</v>
      </c>
      <c r="AI187" s="63">
        <v>42859</v>
      </c>
      <c r="AJ187" s="53">
        <v>42859</v>
      </c>
      <c r="AK187" s="63">
        <v>43100</v>
      </c>
      <c r="AL187" s="50">
        <v>2017</v>
      </c>
      <c r="AM187" s="65" t="s">
        <v>2910</v>
      </c>
      <c r="AN187" s="64" t="s">
        <v>2911</v>
      </c>
      <c r="AO187" s="259" t="s">
        <v>3658</v>
      </c>
      <c r="AP187" s="66" t="s">
        <v>3659</v>
      </c>
      <c r="AQ187" s="49" t="s">
        <v>2914</v>
      </c>
      <c r="AR187" s="75">
        <v>2017</v>
      </c>
      <c r="AS187" s="69">
        <v>2653.9379999999996</v>
      </c>
      <c r="AT187" s="70"/>
      <c r="AU187" s="70">
        <v>1.26</v>
      </c>
      <c r="AV187" s="55" t="s">
        <v>136</v>
      </c>
      <c r="AW187" s="55" t="s">
        <v>3353</v>
      </c>
    </row>
    <row r="188" spans="1:49" s="71" customFormat="1" ht="77.25" customHeight="1">
      <c r="A188" s="57">
        <v>2</v>
      </c>
      <c r="B188" s="57" t="s">
        <v>3660</v>
      </c>
      <c r="C188" s="58" t="s">
        <v>131</v>
      </c>
      <c r="D188" s="58" t="s">
        <v>2730</v>
      </c>
      <c r="E188" s="59" t="s">
        <v>3632</v>
      </c>
      <c r="F188" s="57" t="s">
        <v>5455</v>
      </c>
      <c r="G188" s="59" t="s">
        <v>3661</v>
      </c>
      <c r="H188" s="60" t="s">
        <v>2907</v>
      </c>
      <c r="I188" s="47" t="s">
        <v>2908</v>
      </c>
      <c r="J188" s="47" t="s">
        <v>135</v>
      </c>
      <c r="K188" s="47" t="s">
        <v>136</v>
      </c>
      <c r="L188" s="49" t="s">
        <v>2885</v>
      </c>
      <c r="M188" s="61" t="s">
        <v>2910</v>
      </c>
      <c r="N188" s="47" t="s">
        <v>2867</v>
      </c>
      <c r="O188" s="62">
        <v>2285.1647616686937</v>
      </c>
      <c r="P188" s="62">
        <v>1946.9169491525427</v>
      </c>
      <c r="Q188" s="62">
        <v>1946.9169491525427</v>
      </c>
      <c r="R188" s="62">
        <v>2297.3620000000001</v>
      </c>
      <c r="S188" s="65" t="s">
        <v>566</v>
      </c>
      <c r="T188" s="52" t="s">
        <v>131</v>
      </c>
      <c r="U188" s="52" t="s">
        <v>139</v>
      </c>
      <c r="V188" s="63">
        <v>42809</v>
      </c>
      <c r="W188" s="72">
        <v>42839</v>
      </c>
      <c r="X188" s="57" t="s">
        <v>2910</v>
      </c>
      <c r="Y188" s="57" t="s">
        <v>2910</v>
      </c>
      <c r="Z188" s="57" t="s">
        <v>2910</v>
      </c>
      <c r="AA188" s="57" t="s">
        <v>2910</v>
      </c>
      <c r="AB188" s="54" t="s">
        <v>5448</v>
      </c>
      <c r="AC188" s="54" t="s">
        <v>567</v>
      </c>
      <c r="AD188" s="47">
        <v>796</v>
      </c>
      <c r="AE188" s="47" t="s">
        <v>555</v>
      </c>
      <c r="AF188" s="47">
        <v>1</v>
      </c>
      <c r="AG188" s="64">
        <v>46</v>
      </c>
      <c r="AH188" s="65" t="s">
        <v>201</v>
      </c>
      <c r="AI188" s="63">
        <v>42859</v>
      </c>
      <c r="AJ188" s="53">
        <v>42859</v>
      </c>
      <c r="AK188" s="63">
        <v>43100</v>
      </c>
      <c r="AL188" s="50">
        <v>2017</v>
      </c>
      <c r="AM188" s="65" t="s">
        <v>2910</v>
      </c>
      <c r="AN188" s="64" t="s">
        <v>2911</v>
      </c>
      <c r="AO188" s="259" t="s">
        <v>3662</v>
      </c>
      <c r="AP188" s="66" t="s">
        <v>3663</v>
      </c>
      <c r="AQ188" s="49" t="s">
        <v>2914</v>
      </c>
      <c r="AR188" s="75">
        <v>2017</v>
      </c>
      <c r="AS188" s="69">
        <v>3096.2610000000004</v>
      </c>
      <c r="AT188" s="70"/>
      <c r="AU188" s="70">
        <v>1.47</v>
      </c>
      <c r="AV188" s="55" t="s">
        <v>136</v>
      </c>
      <c r="AW188" s="55" t="s">
        <v>3353</v>
      </c>
    </row>
    <row r="189" spans="1:49" s="71" customFormat="1" ht="77.25" customHeight="1">
      <c r="A189" s="57">
        <v>2</v>
      </c>
      <c r="B189" s="57" t="s">
        <v>3664</v>
      </c>
      <c r="C189" s="58" t="s">
        <v>131</v>
      </c>
      <c r="D189" s="58" t="s">
        <v>2730</v>
      </c>
      <c r="E189" s="59" t="s">
        <v>3632</v>
      </c>
      <c r="F189" s="57" t="s">
        <v>5456</v>
      </c>
      <c r="G189" s="59" t="s">
        <v>3665</v>
      </c>
      <c r="H189" s="60" t="s">
        <v>2907</v>
      </c>
      <c r="I189" s="47" t="s">
        <v>2908</v>
      </c>
      <c r="J189" s="47" t="s">
        <v>135</v>
      </c>
      <c r="K189" s="47" t="s">
        <v>136</v>
      </c>
      <c r="L189" s="49" t="s">
        <v>2885</v>
      </c>
      <c r="M189" s="61" t="s">
        <v>2910</v>
      </c>
      <c r="N189" s="47" t="s">
        <v>2867</v>
      </c>
      <c r="O189" s="62">
        <v>1646.3458948874618</v>
      </c>
      <c r="P189" s="62">
        <v>1402.6569491525427</v>
      </c>
      <c r="Q189" s="62">
        <v>1402.6569491525427</v>
      </c>
      <c r="R189" s="62">
        <v>1655.1352000000002</v>
      </c>
      <c r="S189" s="65" t="s">
        <v>566</v>
      </c>
      <c r="T189" s="52" t="s">
        <v>131</v>
      </c>
      <c r="U189" s="52" t="s">
        <v>139</v>
      </c>
      <c r="V189" s="63">
        <v>42809</v>
      </c>
      <c r="W189" s="72">
        <v>42839</v>
      </c>
      <c r="X189" s="57" t="s">
        <v>2910</v>
      </c>
      <c r="Y189" s="57" t="s">
        <v>2910</v>
      </c>
      <c r="Z189" s="57" t="s">
        <v>2910</v>
      </c>
      <c r="AA189" s="57" t="s">
        <v>2910</v>
      </c>
      <c r="AB189" s="54" t="s">
        <v>5448</v>
      </c>
      <c r="AC189" s="54" t="s">
        <v>567</v>
      </c>
      <c r="AD189" s="47">
        <v>796</v>
      </c>
      <c r="AE189" s="47" t="s">
        <v>555</v>
      </c>
      <c r="AF189" s="47">
        <v>1</v>
      </c>
      <c r="AG189" s="64">
        <v>46</v>
      </c>
      <c r="AH189" s="65" t="s">
        <v>201</v>
      </c>
      <c r="AI189" s="63">
        <v>42859</v>
      </c>
      <c r="AJ189" s="53">
        <v>42859</v>
      </c>
      <c r="AK189" s="63">
        <v>43100</v>
      </c>
      <c r="AL189" s="50">
        <v>2017</v>
      </c>
      <c r="AM189" s="65" t="s">
        <v>2910</v>
      </c>
      <c r="AN189" s="64" t="s">
        <v>2911</v>
      </c>
      <c r="AO189" s="259" t="s">
        <v>3666</v>
      </c>
      <c r="AP189" s="66" t="s">
        <v>3667</v>
      </c>
      <c r="AQ189" s="49" t="s">
        <v>2914</v>
      </c>
      <c r="AR189" s="75">
        <v>2017</v>
      </c>
      <c r="AS189" s="69">
        <v>2359.056</v>
      </c>
      <c r="AT189" s="70"/>
      <c r="AU189" s="70">
        <v>1.1200000000000001</v>
      </c>
      <c r="AV189" s="55" t="s">
        <v>136</v>
      </c>
      <c r="AW189" s="55" t="s">
        <v>3353</v>
      </c>
    </row>
    <row r="190" spans="1:49" s="71" customFormat="1" ht="77.25" customHeight="1">
      <c r="A190" s="57">
        <v>2</v>
      </c>
      <c r="B190" s="57" t="s">
        <v>3668</v>
      </c>
      <c r="C190" s="58" t="s">
        <v>131</v>
      </c>
      <c r="D190" s="58" t="s">
        <v>2730</v>
      </c>
      <c r="E190" s="59" t="s">
        <v>3632</v>
      </c>
      <c r="F190" s="57" t="s">
        <v>5457</v>
      </c>
      <c r="G190" s="59" t="s">
        <v>3669</v>
      </c>
      <c r="H190" s="60" t="s">
        <v>2907</v>
      </c>
      <c r="I190" s="47" t="s">
        <v>2908</v>
      </c>
      <c r="J190" s="47" t="s">
        <v>135</v>
      </c>
      <c r="K190" s="47" t="s">
        <v>136</v>
      </c>
      <c r="L190" s="49" t="s">
        <v>2885</v>
      </c>
      <c r="M190" s="61" t="s">
        <v>2910</v>
      </c>
      <c r="N190" s="47" t="s">
        <v>2867</v>
      </c>
      <c r="O190" s="62">
        <v>1901.8746357552875</v>
      </c>
      <c r="P190" s="62">
        <v>1620.3669491525425</v>
      </c>
      <c r="Q190" s="62">
        <v>1620.3669491525425</v>
      </c>
      <c r="R190" s="62">
        <v>1912.0329999999999</v>
      </c>
      <c r="S190" s="65" t="s">
        <v>566</v>
      </c>
      <c r="T190" s="52" t="s">
        <v>131</v>
      </c>
      <c r="U190" s="52" t="s">
        <v>139</v>
      </c>
      <c r="V190" s="63">
        <v>42809</v>
      </c>
      <c r="W190" s="72">
        <v>42839</v>
      </c>
      <c r="X190" s="57" t="s">
        <v>2910</v>
      </c>
      <c r="Y190" s="57" t="s">
        <v>2910</v>
      </c>
      <c r="Z190" s="57" t="s">
        <v>2910</v>
      </c>
      <c r="AA190" s="57" t="s">
        <v>2910</v>
      </c>
      <c r="AB190" s="54" t="s">
        <v>5448</v>
      </c>
      <c r="AC190" s="54" t="s">
        <v>567</v>
      </c>
      <c r="AD190" s="47">
        <v>796</v>
      </c>
      <c r="AE190" s="47" t="s">
        <v>555</v>
      </c>
      <c r="AF190" s="47">
        <v>1</v>
      </c>
      <c r="AG190" s="64">
        <v>46</v>
      </c>
      <c r="AH190" s="65" t="s">
        <v>201</v>
      </c>
      <c r="AI190" s="63">
        <v>42859</v>
      </c>
      <c r="AJ190" s="53">
        <v>42859</v>
      </c>
      <c r="AK190" s="63">
        <v>43100</v>
      </c>
      <c r="AL190" s="50">
        <v>2017</v>
      </c>
      <c r="AM190" s="65" t="s">
        <v>2910</v>
      </c>
      <c r="AN190" s="64" t="s">
        <v>2911</v>
      </c>
      <c r="AO190" s="259" t="s">
        <v>3670</v>
      </c>
      <c r="AP190" s="66" t="s">
        <v>3671</v>
      </c>
      <c r="AQ190" s="49" t="s">
        <v>2914</v>
      </c>
      <c r="AR190" s="75">
        <v>2017</v>
      </c>
      <c r="AS190" s="69">
        <v>2653.9379999999996</v>
      </c>
      <c r="AT190" s="70"/>
      <c r="AU190" s="70">
        <v>1.26</v>
      </c>
      <c r="AV190" s="55" t="s">
        <v>136</v>
      </c>
      <c r="AW190" s="55" t="s">
        <v>3353</v>
      </c>
    </row>
    <row r="191" spans="1:49" s="71" customFormat="1" ht="77.25" customHeight="1">
      <c r="A191" s="57">
        <v>2</v>
      </c>
      <c r="B191" s="57" t="s">
        <v>3672</v>
      </c>
      <c r="C191" s="58" t="s">
        <v>131</v>
      </c>
      <c r="D191" s="58" t="s">
        <v>2730</v>
      </c>
      <c r="E191" s="59" t="s">
        <v>3632</v>
      </c>
      <c r="F191" s="57" t="s">
        <v>5458</v>
      </c>
      <c r="G191" s="59" t="s">
        <v>3673</v>
      </c>
      <c r="H191" s="60" t="s">
        <v>2907</v>
      </c>
      <c r="I191" s="47" t="s">
        <v>2908</v>
      </c>
      <c r="J191" s="47" t="s">
        <v>135</v>
      </c>
      <c r="K191" s="47" t="s">
        <v>136</v>
      </c>
      <c r="L191" s="49" t="s">
        <v>2885</v>
      </c>
      <c r="M191" s="61" t="s">
        <v>2910</v>
      </c>
      <c r="N191" s="47" t="s">
        <v>2867</v>
      </c>
      <c r="O191" s="62">
        <v>1618.0514604825016</v>
      </c>
      <c r="P191" s="62">
        <v>1378.5527118644068</v>
      </c>
      <c r="Q191" s="62">
        <v>1378.5527118644068</v>
      </c>
      <c r="R191" s="62">
        <v>1626.6922</v>
      </c>
      <c r="S191" s="65" t="s">
        <v>566</v>
      </c>
      <c r="T191" s="52" t="s">
        <v>131</v>
      </c>
      <c r="U191" s="52" t="s">
        <v>139</v>
      </c>
      <c r="V191" s="63">
        <v>42809</v>
      </c>
      <c r="W191" s="72">
        <v>42839</v>
      </c>
      <c r="X191" s="57" t="s">
        <v>2910</v>
      </c>
      <c r="Y191" s="57" t="s">
        <v>2910</v>
      </c>
      <c r="Z191" s="57" t="s">
        <v>2910</v>
      </c>
      <c r="AA191" s="57" t="s">
        <v>2910</v>
      </c>
      <c r="AB191" s="54" t="s">
        <v>5448</v>
      </c>
      <c r="AC191" s="54" t="s">
        <v>567</v>
      </c>
      <c r="AD191" s="47">
        <v>796</v>
      </c>
      <c r="AE191" s="47" t="s">
        <v>555</v>
      </c>
      <c r="AF191" s="47">
        <v>1</v>
      </c>
      <c r="AG191" s="64">
        <v>46</v>
      </c>
      <c r="AH191" s="65" t="s">
        <v>201</v>
      </c>
      <c r="AI191" s="63">
        <v>42859</v>
      </c>
      <c r="AJ191" s="53">
        <v>42859</v>
      </c>
      <c r="AK191" s="63">
        <v>43100</v>
      </c>
      <c r="AL191" s="50">
        <v>2017</v>
      </c>
      <c r="AM191" s="65" t="s">
        <v>2910</v>
      </c>
      <c r="AN191" s="64" t="s">
        <v>2911</v>
      </c>
      <c r="AO191" s="259" t="s">
        <v>3674</v>
      </c>
      <c r="AP191" s="66" t="s">
        <v>3675</v>
      </c>
      <c r="AQ191" s="49" t="s">
        <v>2914</v>
      </c>
      <c r="AR191" s="75">
        <v>2017</v>
      </c>
      <c r="AS191" s="69">
        <v>2211.6149999999998</v>
      </c>
      <c r="AT191" s="70"/>
      <c r="AU191" s="70">
        <v>1.05</v>
      </c>
      <c r="AV191" s="55" t="s">
        <v>136</v>
      </c>
      <c r="AW191" s="55" t="s">
        <v>3353</v>
      </c>
    </row>
    <row r="192" spans="1:49" s="71" customFormat="1" ht="77.25" customHeight="1">
      <c r="A192" s="57">
        <v>2</v>
      </c>
      <c r="B192" s="57" t="s">
        <v>3676</v>
      </c>
      <c r="C192" s="58" t="s">
        <v>131</v>
      </c>
      <c r="D192" s="58" t="s">
        <v>2730</v>
      </c>
      <c r="E192" s="59" t="s">
        <v>3632</v>
      </c>
      <c r="F192" s="57" t="s">
        <v>5459</v>
      </c>
      <c r="G192" s="59" t="s">
        <v>3677</v>
      </c>
      <c r="H192" s="60" t="s">
        <v>2907</v>
      </c>
      <c r="I192" s="47" t="s">
        <v>2908</v>
      </c>
      <c r="J192" s="47" t="s">
        <v>135</v>
      </c>
      <c r="K192" s="47" t="s">
        <v>136</v>
      </c>
      <c r="L192" s="49" t="s">
        <v>2885</v>
      </c>
      <c r="M192" s="61" t="s">
        <v>2910</v>
      </c>
      <c r="N192" s="47" t="s">
        <v>2867</v>
      </c>
      <c r="O192" s="62">
        <v>1930.0279242612164</v>
      </c>
      <c r="P192" s="62">
        <v>1831.1605441151951</v>
      </c>
      <c r="Q192" s="62">
        <v>1831.1605441151951</v>
      </c>
      <c r="R192" s="62">
        <v>2160.7694420559301</v>
      </c>
      <c r="S192" s="65" t="s">
        <v>566</v>
      </c>
      <c r="T192" s="52" t="s">
        <v>131</v>
      </c>
      <c r="U192" s="52" t="s">
        <v>139</v>
      </c>
      <c r="V192" s="63">
        <v>42809</v>
      </c>
      <c r="W192" s="72">
        <v>42839</v>
      </c>
      <c r="X192" s="57" t="s">
        <v>2910</v>
      </c>
      <c r="Y192" s="57" t="s">
        <v>2910</v>
      </c>
      <c r="Z192" s="57" t="s">
        <v>2910</v>
      </c>
      <c r="AA192" s="57" t="s">
        <v>2910</v>
      </c>
      <c r="AB192" s="54" t="s">
        <v>5448</v>
      </c>
      <c r="AC192" s="54" t="s">
        <v>567</v>
      </c>
      <c r="AD192" s="47">
        <v>796</v>
      </c>
      <c r="AE192" s="47" t="s">
        <v>555</v>
      </c>
      <c r="AF192" s="47">
        <v>1</v>
      </c>
      <c r="AG192" s="64">
        <v>46</v>
      </c>
      <c r="AH192" s="65" t="s">
        <v>201</v>
      </c>
      <c r="AI192" s="63">
        <v>42859</v>
      </c>
      <c r="AJ192" s="53">
        <v>42859</v>
      </c>
      <c r="AK192" s="63">
        <v>43100</v>
      </c>
      <c r="AL192" s="50">
        <v>2017</v>
      </c>
      <c r="AM192" s="65" t="s">
        <v>2910</v>
      </c>
      <c r="AN192" s="64" t="s">
        <v>2911</v>
      </c>
      <c r="AO192" s="259" t="s">
        <v>3678</v>
      </c>
      <c r="AP192" s="66" t="s">
        <v>3679</v>
      </c>
      <c r="AQ192" s="49" t="s">
        <v>2914</v>
      </c>
      <c r="AR192" s="75">
        <v>2017</v>
      </c>
      <c r="AS192" s="69">
        <v>2948.82</v>
      </c>
      <c r="AT192" s="70"/>
      <c r="AU192" s="70">
        <v>1.4</v>
      </c>
      <c r="AV192" s="55" t="s">
        <v>136</v>
      </c>
      <c r="AW192" s="55" t="s">
        <v>3353</v>
      </c>
    </row>
    <row r="193" spans="1:49" s="71" customFormat="1" ht="77.25" customHeight="1">
      <c r="A193" s="57">
        <v>2</v>
      </c>
      <c r="B193" s="57" t="s">
        <v>3680</v>
      </c>
      <c r="C193" s="58" t="s">
        <v>131</v>
      </c>
      <c r="D193" s="58" t="s">
        <v>2730</v>
      </c>
      <c r="E193" s="59" t="s">
        <v>3632</v>
      </c>
      <c r="F193" s="57" t="s">
        <v>5460</v>
      </c>
      <c r="G193" s="59" t="s">
        <v>3681</v>
      </c>
      <c r="H193" s="60" t="s">
        <v>2907</v>
      </c>
      <c r="I193" s="47" t="s">
        <v>2908</v>
      </c>
      <c r="J193" s="47" t="s">
        <v>135</v>
      </c>
      <c r="K193" s="47" t="s">
        <v>136</v>
      </c>
      <c r="L193" s="49" t="s">
        <v>2885</v>
      </c>
      <c r="M193" s="61" t="s">
        <v>2910</v>
      </c>
      <c r="N193" s="47" t="s">
        <v>2867</v>
      </c>
      <c r="O193" s="62">
        <v>1566.541755684761</v>
      </c>
      <c r="P193" s="62">
        <v>1454.6285260142965</v>
      </c>
      <c r="Q193" s="62">
        <v>1454.6285260142965</v>
      </c>
      <c r="R193" s="62">
        <v>1716.4616606968698</v>
      </c>
      <c r="S193" s="65" t="s">
        <v>566</v>
      </c>
      <c r="T193" s="52" t="s">
        <v>131</v>
      </c>
      <c r="U193" s="52" t="s">
        <v>139</v>
      </c>
      <c r="V193" s="63">
        <v>42809</v>
      </c>
      <c r="W193" s="72">
        <v>42839</v>
      </c>
      <c r="X193" s="57" t="s">
        <v>2910</v>
      </c>
      <c r="Y193" s="57" t="s">
        <v>2910</v>
      </c>
      <c r="Z193" s="57" t="s">
        <v>2910</v>
      </c>
      <c r="AA193" s="57" t="s">
        <v>2910</v>
      </c>
      <c r="AB193" s="54" t="s">
        <v>5448</v>
      </c>
      <c r="AC193" s="54" t="s">
        <v>567</v>
      </c>
      <c r="AD193" s="47">
        <v>796</v>
      </c>
      <c r="AE193" s="47" t="s">
        <v>555</v>
      </c>
      <c r="AF193" s="47">
        <v>1</v>
      </c>
      <c r="AG193" s="64">
        <v>46</v>
      </c>
      <c r="AH193" s="65" t="s">
        <v>201</v>
      </c>
      <c r="AI193" s="63">
        <v>42859</v>
      </c>
      <c r="AJ193" s="53">
        <v>42859</v>
      </c>
      <c r="AK193" s="63">
        <v>43100</v>
      </c>
      <c r="AL193" s="50">
        <v>2017</v>
      </c>
      <c r="AM193" s="65" t="s">
        <v>2910</v>
      </c>
      <c r="AN193" s="64" t="s">
        <v>2911</v>
      </c>
      <c r="AO193" s="259" t="s">
        <v>3682</v>
      </c>
      <c r="AP193" s="66" t="s">
        <v>3683</v>
      </c>
      <c r="AQ193" s="49" t="s">
        <v>2914</v>
      </c>
      <c r="AR193" s="75">
        <v>2017</v>
      </c>
      <c r="AS193" s="69">
        <v>1769.2920000000001</v>
      </c>
      <c r="AT193" s="70"/>
      <c r="AU193" s="70">
        <v>0.84</v>
      </c>
      <c r="AV193" s="55" t="s">
        <v>136</v>
      </c>
      <c r="AW193" s="55" t="s">
        <v>3353</v>
      </c>
    </row>
    <row r="194" spans="1:49" s="71" customFormat="1" ht="77.25" customHeight="1">
      <c r="A194" s="57">
        <v>2</v>
      </c>
      <c r="B194" s="57" t="s">
        <v>3684</v>
      </c>
      <c r="C194" s="58" t="s">
        <v>131</v>
      </c>
      <c r="D194" s="58" t="s">
        <v>2730</v>
      </c>
      <c r="E194" s="59" t="s">
        <v>3632</v>
      </c>
      <c r="F194" s="57" t="s">
        <v>5461</v>
      </c>
      <c r="G194" s="59" t="s">
        <v>3685</v>
      </c>
      <c r="H194" s="60" t="s">
        <v>2907</v>
      </c>
      <c r="I194" s="47" t="s">
        <v>2908</v>
      </c>
      <c r="J194" s="47" t="s">
        <v>135</v>
      </c>
      <c r="K194" s="47" t="s">
        <v>136</v>
      </c>
      <c r="L194" s="49" t="s">
        <v>2885</v>
      </c>
      <c r="M194" s="61" t="s">
        <v>2910</v>
      </c>
      <c r="N194" s="47" t="s">
        <v>2867</v>
      </c>
      <c r="O194" s="62">
        <v>2737.7969570556843</v>
      </c>
      <c r="P194" s="62">
        <v>2597.550325540451</v>
      </c>
      <c r="Q194" s="62">
        <v>2597.550325540451</v>
      </c>
      <c r="R194" s="62">
        <v>3065.1093841377319</v>
      </c>
      <c r="S194" s="65" t="s">
        <v>566</v>
      </c>
      <c r="T194" s="52" t="s">
        <v>131</v>
      </c>
      <c r="U194" s="52" t="s">
        <v>139</v>
      </c>
      <c r="V194" s="63">
        <v>42809</v>
      </c>
      <c r="W194" s="72">
        <v>42839</v>
      </c>
      <c r="X194" s="57" t="s">
        <v>2910</v>
      </c>
      <c r="Y194" s="57" t="s">
        <v>2910</v>
      </c>
      <c r="Z194" s="57" t="s">
        <v>2910</v>
      </c>
      <c r="AA194" s="57" t="s">
        <v>2910</v>
      </c>
      <c r="AB194" s="54" t="s">
        <v>5448</v>
      </c>
      <c r="AC194" s="54" t="s">
        <v>567</v>
      </c>
      <c r="AD194" s="47">
        <v>796</v>
      </c>
      <c r="AE194" s="47" t="s">
        <v>555</v>
      </c>
      <c r="AF194" s="47">
        <v>1</v>
      </c>
      <c r="AG194" s="64">
        <v>46</v>
      </c>
      <c r="AH194" s="65" t="s">
        <v>201</v>
      </c>
      <c r="AI194" s="63">
        <v>42859</v>
      </c>
      <c r="AJ194" s="53">
        <v>42859</v>
      </c>
      <c r="AK194" s="63">
        <v>43465</v>
      </c>
      <c r="AL194" s="50" t="s">
        <v>310</v>
      </c>
      <c r="AM194" s="65" t="s">
        <v>2910</v>
      </c>
      <c r="AN194" s="64" t="s">
        <v>2911</v>
      </c>
      <c r="AO194" s="259" t="s">
        <v>3686</v>
      </c>
      <c r="AP194" s="66" t="s">
        <v>3687</v>
      </c>
      <c r="AQ194" s="49" t="s">
        <v>2914</v>
      </c>
      <c r="AR194" s="75">
        <v>2018</v>
      </c>
      <c r="AS194" s="69">
        <v>3159.4499999999994</v>
      </c>
      <c r="AT194" s="70"/>
      <c r="AU194" s="70">
        <v>1.5</v>
      </c>
      <c r="AV194" s="55" t="s">
        <v>136</v>
      </c>
      <c r="AW194" s="55" t="s">
        <v>3353</v>
      </c>
    </row>
    <row r="195" spans="1:49" s="71" customFormat="1" ht="77.25" customHeight="1">
      <c r="A195" s="57">
        <v>2</v>
      </c>
      <c r="B195" s="57" t="s">
        <v>3688</v>
      </c>
      <c r="C195" s="58" t="s">
        <v>131</v>
      </c>
      <c r="D195" s="58" t="s">
        <v>2730</v>
      </c>
      <c r="E195" s="59" t="s">
        <v>3632</v>
      </c>
      <c r="F195" s="57" t="s">
        <v>5462</v>
      </c>
      <c r="G195" s="59" t="s">
        <v>3689</v>
      </c>
      <c r="H195" s="60" t="s">
        <v>2907</v>
      </c>
      <c r="I195" s="47" t="s">
        <v>2908</v>
      </c>
      <c r="J195" s="47" t="s">
        <v>135</v>
      </c>
      <c r="K195" s="47" t="s">
        <v>136</v>
      </c>
      <c r="L195" s="49" t="s">
        <v>2885</v>
      </c>
      <c r="M195" s="61" t="s">
        <v>2910</v>
      </c>
      <c r="N195" s="47" t="s">
        <v>2867</v>
      </c>
      <c r="O195" s="62">
        <v>2153.7336520846661</v>
      </c>
      <c r="P195" s="62">
        <v>2043.4067448748972</v>
      </c>
      <c r="Q195" s="62">
        <v>2043.4067448748972</v>
      </c>
      <c r="R195" s="62">
        <v>2411.2199589523784</v>
      </c>
      <c r="S195" s="65" t="s">
        <v>566</v>
      </c>
      <c r="T195" s="52" t="s">
        <v>131</v>
      </c>
      <c r="U195" s="52" t="s">
        <v>139</v>
      </c>
      <c r="V195" s="63">
        <v>42809</v>
      </c>
      <c r="W195" s="72">
        <v>42839</v>
      </c>
      <c r="X195" s="57" t="s">
        <v>2910</v>
      </c>
      <c r="Y195" s="57" t="s">
        <v>2910</v>
      </c>
      <c r="Z195" s="57" t="s">
        <v>2910</v>
      </c>
      <c r="AA195" s="57" t="s">
        <v>2910</v>
      </c>
      <c r="AB195" s="54" t="s">
        <v>5448</v>
      </c>
      <c r="AC195" s="54" t="s">
        <v>567</v>
      </c>
      <c r="AD195" s="47">
        <v>796</v>
      </c>
      <c r="AE195" s="47" t="s">
        <v>555</v>
      </c>
      <c r="AF195" s="47">
        <v>1</v>
      </c>
      <c r="AG195" s="64">
        <v>46</v>
      </c>
      <c r="AH195" s="65" t="s">
        <v>201</v>
      </c>
      <c r="AI195" s="63">
        <v>42859</v>
      </c>
      <c r="AJ195" s="53">
        <v>42859</v>
      </c>
      <c r="AK195" s="63">
        <v>43100</v>
      </c>
      <c r="AL195" s="50">
        <v>2017</v>
      </c>
      <c r="AM195" s="65" t="s">
        <v>2910</v>
      </c>
      <c r="AN195" s="64" t="s">
        <v>2911</v>
      </c>
      <c r="AO195" s="259" t="s">
        <v>3690</v>
      </c>
      <c r="AP195" s="66" t="s">
        <v>3691</v>
      </c>
      <c r="AQ195" s="49" t="s">
        <v>2914</v>
      </c>
      <c r="AR195" s="75">
        <v>2017</v>
      </c>
      <c r="AS195" s="69">
        <v>2485.4339999999993</v>
      </c>
      <c r="AT195" s="70"/>
      <c r="AU195" s="70">
        <v>1.18</v>
      </c>
      <c r="AV195" s="55" t="s">
        <v>136</v>
      </c>
      <c r="AW195" s="55" t="s">
        <v>3353</v>
      </c>
    </row>
    <row r="196" spans="1:49" s="71" customFormat="1" ht="77.25" customHeight="1">
      <c r="A196" s="57">
        <v>2</v>
      </c>
      <c r="B196" s="57" t="s">
        <v>3692</v>
      </c>
      <c r="C196" s="58" t="s">
        <v>131</v>
      </c>
      <c r="D196" s="58" t="s">
        <v>2730</v>
      </c>
      <c r="E196" s="59" t="s">
        <v>3632</v>
      </c>
      <c r="F196" s="57" t="s">
        <v>5463</v>
      </c>
      <c r="G196" s="59" t="s">
        <v>3693</v>
      </c>
      <c r="H196" s="60" t="s">
        <v>2907</v>
      </c>
      <c r="I196" s="47" t="s">
        <v>2908</v>
      </c>
      <c r="J196" s="47" t="s">
        <v>135</v>
      </c>
      <c r="K196" s="47" t="s">
        <v>136</v>
      </c>
      <c r="L196" s="49" t="s">
        <v>2885</v>
      </c>
      <c r="M196" s="61" t="s">
        <v>2910</v>
      </c>
      <c r="N196" s="47" t="s">
        <v>2867</v>
      </c>
      <c r="O196" s="62">
        <v>2610.0331522705501</v>
      </c>
      <c r="P196" s="62">
        <v>2476.331898451745</v>
      </c>
      <c r="Q196" s="62">
        <v>2476.331898451745</v>
      </c>
      <c r="R196" s="62">
        <v>2922.0716401730588</v>
      </c>
      <c r="S196" s="65" t="s">
        <v>566</v>
      </c>
      <c r="T196" s="52" t="s">
        <v>131</v>
      </c>
      <c r="U196" s="52" t="s">
        <v>139</v>
      </c>
      <c r="V196" s="63">
        <v>42809</v>
      </c>
      <c r="W196" s="72">
        <v>42839</v>
      </c>
      <c r="X196" s="57" t="s">
        <v>2910</v>
      </c>
      <c r="Y196" s="57" t="s">
        <v>2910</v>
      </c>
      <c r="Z196" s="57" t="s">
        <v>2910</v>
      </c>
      <c r="AA196" s="57" t="s">
        <v>2910</v>
      </c>
      <c r="AB196" s="54" t="s">
        <v>5448</v>
      </c>
      <c r="AC196" s="54" t="s">
        <v>567</v>
      </c>
      <c r="AD196" s="47">
        <v>796</v>
      </c>
      <c r="AE196" s="47" t="s">
        <v>555</v>
      </c>
      <c r="AF196" s="47">
        <v>1</v>
      </c>
      <c r="AG196" s="64">
        <v>46</v>
      </c>
      <c r="AH196" s="65" t="s">
        <v>201</v>
      </c>
      <c r="AI196" s="63">
        <v>42859</v>
      </c>
      <c r="AJ196" s="53">
        <v>42859</v>
      </c>
      <c r="AK196" s="63">
        <v>43465</v>
      </c>
      <c r="AL196" s="50" t="s">
        <v>310</v>
      </c>
      <c r="AM196" s="65" t="s">
        <v>2910</v>
      </c>
      <c r="AN196" s="64" t="s">
        <v>2911</v>
      </c>
      <c r="AO196" s="259" t="s">
        <v>3694</v>
      </c>
      <c r="AP196" s="66" t="s">
        <v>3695</v>
      </c>
      <c r="AQ196" s="49" t="s">
        <v>2914</v>
      </c>
      <c r="AR196" s="75">
        <v>2018</v>
      </c>
      <c r="AS196" s="69">
        <v>3012.009</v>
      </c>
      <c r="AT196" s="70"/>
      <c r="AU196" s="70">
        <v>1.43</v>
      </c>
      <c r="AV196" s="55" t="s">
        <v>136</v>
      </c>
      <c r="AW196" s="55" t="s">
        <v>3353</v>
      </c>
    </row>
    <row r="197" spans="1:49" s="71" customFormat="1" ht="77.25" customHeight="1">
      <c r="A197" s="57">
        <v>2</v>
      </c>
      <c r="B197" s="57" t="s">
        <v>3696</v>
      </c>
      <c r="C197" s="58" t="s">
        <v>131</v>
      </c>
      <c r="D197" s="58" t="s">
        <v>2730</v>
      </c>
      <c r="E197" s="59" t="s">
        <v>3632</v>
      </c>
      <c r="F197" s="57" t="s">
        <v>5464</v>
      </c>
      <c r="G197" s="59" t="s">
        <v>3697</v>
      </c>
      <c r="H197" s="60" t="s">
        <v>2907</v>
      </c>
      <c r="I197" s="47" t="s">
        <v>2908</v>
      </c>
      <c r="J197" s="47" t="s">
        <v>135</v>
      </c>
      <c r="K197" s="47" t="s">
        <v>136</v>
      </c>
      <c r="L197" s="49" t="s">
        <v>2885</v>
      </c>
      <c r="M197" s="61" t="s">
        <v>2910</v>
      </c>
      <c r="N197" s="47" t="s">
        <v>2867</v>
      </c>
      <c r="O197" s="62">
        <v>1668.0689605478276</v>
      </c>
      <c r="P197" s="62">
        <v>1575.8475682468834</v>
      </c>
      <c r="Q197" s="62">
        <v>1575.8475682468834</v>
      </c>
      <c r="R197" s="62">
        <v>1859.5001305313224</v>
      </c>
      <c r="S197" s="65" t="s">
        <v>566</v>
      </c>
      <c r="T197" s="52" t="s">
        <v>131</v>
      </c>
      <c r="U197" s="52" t="s">
        <v>139</v>
      </c>
      <c r="V197" s="63">
        <v>42809</v>
      </c>
      <c r="W197" s="72">
        <v>42839</v>
      </c>
      <c r="X197" s="57" t="s">
        <v>2910</v>
      </c>
      <c r="Y197" s="57" t="s">
        <v>2910</v>
      </c>
      <c r="Z197" s="57" t="s">
        <v>2910</v>
      </c>
      <c r="AA197" s="57" t="s">
        <v>2910</v>
      </c>
      <c r="AB197" s="54" t="s">
        <v>5448</v>
      </c>
      <c r="AC197" s="54" t="s">
        <v>567</v>
      </c>
      <c r="AD197" s="47">
        <v>796</v>
      </c>
      <c r="AE197" s="47" t="s">
        <v>555</v>
      </c>
      <c r="AF197" s="47">
        <v>1</v>
      </c>
      <c r="AG197" s="64">
        <v>46</v>
      </c>
      <c r="AH197" s="65" t="s">
        <v>201</v>
      </c>
      <c r="AI197" s="63">
        <v>42859</v>
      </c>
      <c r="AJ197" s="53">
        <v>42859</v>
      </c>
      <c r="AK197" s="63">
        <v>43100</v>
      </c>
      <c r="AL197" s="50">
        <v>2017</v>
      </c>
      <c r="AM197" s="65" t="s">
        <v>2910</v>
      </c>
      <c r="AN197" s="64" t="s">
        <v>2911</v>
      </c>
      <c r="AO197" s="259" t="s">
        <v>3698</v>
      </c>
      <c r="AP197" s="66" t="s">
        <v>3699</v>
      </c>
      <c r="AQ197" s="49" t="s">
        <v>2914</v>
      </c>
      <c r="AR197" s="75">
        <v>2017</v>
      </c>
      <c r="AS197" s="69">
        <v>1916.7329999999997</v>
      </c>
      <c r="AT197" s="70"/>
      <c r="AU197" s="70">
        <v>0.91</v>
      </c>
      <c r="AV197" s="55" t="s">
        <v>136</v>
      </c>
      <c r="AW197" s="55" t="s">
        <v>3353</v>
      </c>
    </row>
    <row r="198" spans="1:49" s="71" customFormat="1" ht="77.25" customHeight="1">
      <c r="A198" s="57">
        <v>2</v>
      </c>
      <c r="B198" s="57" t="s">
        <v>3700</v>
      </c>
      <c r="C198" s="58" t="s">
        <v>131</v>
      </c>
      <c r="D198" s="58" t="s">
        <v>2730</v>
      </c>
      <c r="E198" s="59" t="s">
        <v>3632</v>
      </c>
      <c r="F198" s="57" t="s">
        <v>5465</v>
      </c>
      <c r="G198" s="59" t="s">
        <v>3701</v>
      </c>
      <c r="H198" s="60" t="s">
        <v>2907</v>
      </c>
      <c r="I198" s="47" t="s">
        <v>2908</v>
      </c>
      <c r="J198" s="47" t="s">
        <v>135</v>
      </c>
      <c r="K198" s="47" t="s">
        <v>136</v>
      </c>
      <c r="L198" s="49" t="s">
        <v>2885</v>
      </c>
      <c r="M198" s="61" t="s">
        <v>2910</v>
      </c>
      <c r="N198" s="47" t="s">
        <v>2867</v>
      </c>
      <c r="O198" s="62">
        <v>2372.7574065373974</v>
      </c>
      <c r="P198" s="62">
        <v>2251.2108159005302</v>
      </c>
      <c r="Q198" s="62">
        <v>2251.2108159005302</v>
      </c>
      <c r="R198" s="62">
        <v>2656.4287627626254</v>
      </c>
      <c r="S198" s="65" t="s">
        <v>566</v>
      </c>
      <c r="T198" s="52" t="s">
        <v>131</v>
      </c>
      <c r="U198" s="52" t="s">
        <v>139</v>
      </c>
      <c r="V198" s="63">
        <v>42809</v>
      </c>
      <c r="W198" s="72">
        <v>42839</v>
      </c>
      <c r="X198" s="57" t="s">
        <v>2910</v>
      </c>
      <c r="Y198" s="57" t="s">
        <v>2910</v>
      </c>
      <c r="Z198" s="57" t="s">
        <v>2910</v>
      </c>
      <c r="AA198" s="57" t="s">
        <v>2910</v>
      </c>
      <c r="AB198" s="54" t="s">
        <v>5448</v>
      </c>
      <c r="AC198" s="54" t="s">
        <v>567</v>
      </c>
      <c r="AD198" s="47">
        <v>796</v>
      </c>
      <c r="AE198" s="47" t="s">
        <v>555</v>
      </c>
      <c r="AF198" s="47">
        <v>1</v>
      </c>
      <c r="AG198" s="64">
        <v>46</v>
      </c>
      <c r="AH198" s="65" t="s">
        <v>201</v>
      </c>
      <c r="AI198" s="63">
        <v>42859</v>
      </c>
      <c r="AJ198" s="53">
        <v>42859</v>
      </c>
      <c r="AK198" s="63">
        <v>43465</v>
      </c>
      <c r="AL198" s="50" t="s">
        <v>310</v>
      </c>
      <c r="AM198" s="65" t="s">
        <v>2910</v>
      </c>
      <c r="AN198" s="64" t="s">
        <v>2911</v>
      </c>
      <c r="AO198" s="259" t="s">
        <v>3702</v>
      </c>
      <c r="AP198" s="66" t="s">
        <v>3703</v>
      </c>
      <c r="AQ198" s="49" t="s">
        <v>2914</v>
      </c>
      <c r="AR198" s="75">
        <v>2018</v>
      </c>
      <c r="AS198" s="69">
        <v>2738.19</v>
      </c>
      <c r="AT198" s="70"/>
      <c r="AU198" s="70">
        <v>1.3</v>
      </c>
      <c r="AV198" s="55" t="s">
        <v>136</v>
      </c>
      <c r="AW198" s="55" t="s">
        <v>3353</v>
      </c>
    </row>
    <row r="199" spans="1:49" s="71" customFormat="1" ht="77.25" customHeight="1">
      <c r="A199" s="57">
        <v>2</v>
      </c>
      <c r="B199" s="57" t="s">
        <v>3704</v>
      </c>
      <c r="C199" s="58" t="s">
        <v>131</v>
      </c>
      <c r="D199" s="58" t="s">
        <v>2730</v>
      </c>
      <c r="E199" s="59" t="s">
        <v>3632</v>
      </c>
      <c r="F199" s="57" t="s">
        <v>5466</v>
      </c>
      <c r="G199" s="59" t="s">
        <v>3705</v>
      </c>
      <c r="H199" s="60" t="s">
        <v>2907</v>
      </c>
      <c r="I199" s="47" t="s">
        <v>2908</v>
      </c>
      <c r="J199" s="47" t="s">
        <v>135</v>
      </c>
      <c r="K199" s="47" t="s">
        <v>136</v>
      </c>
      <c r="L199" s="49" t="s">
        <v>2885</v>
      </c>
      <c r="M199" s="61" t="s">
        <v>2910</v>
      </c>
      <c r="N199" s="47" t="s">
        <v>2867</v>
      </c>
      <c r="O199" s="62">
        <v>2007.717812539636</v>
      </c>
      <c r="P199" s="62">
        <v>1904.8706911167271</v>
      </c>
      <c r="Q199" s="62">
        <v>1904.8706911167271</v>
      </c>
      <c r="R199" s="62">
        <v>2247.7474155177379</v>
      </c>
      <c r="S199" s="65" t="s">
        <v>566</v>
      </c>
      <c r="T199" s="52" t="s">
        <v>131</v>
      </c>
      <c r="U199" s="52" t="s">
        <v>139</v>
      </c>
      <c r="V199" s="63">
        <v>42809</v>
      </c>
      <c r="W199" s="72">
        <v>42839</v>
      </c>
      <c r="X199" s="57" t="s">
        <v>2910</v>
      </c>
      <c r="Y199" s="57" t="s">
        <v>2910</v>
      </c>
      <c r="Z199" s="57" t="s">
        <v>2910</v>
      </c>
      <c r="AA199" s="57" t="s">
        <v>2910</v>
      </c>
      <c r="AB199" s="54" t="s">
        <v>5448</v>
      </c>
      <c r="AC199" s="54" t="s">
        <v>567</v>
      </c>
      <c r="AD199" s="47">
        <v>796</v>
      </c>
      <c r="AE199" s="47" t="s">
        <v>555</v>
      </c>
      <c r="AF199" s="47">
        <v>1</v>
      </c>
      <c r="AG199" s="64">
        <v>46</v>
      </c>
      <c r="AH199" s="65" t="s">
        <v>201</v>
      </c>
      <c r="AI199" s="63">
        <v>42859</v>
      </c>
      <c r="AJ199" s="53">
        <v>42859</v>
      </c>
      <c r="AK199" s="63">
        <v>43100</v>
      </c>
      <c r="AL199" s="50">
        <v>2017</v>
      </c>
      <c r="AM199" s="65" t="s">
        <v>2910</v>
      </c>
      <c r="AN199" s="64" t="s">
        <v>2911</v>
      </c>
      <c r="AO199" s="259" t="s">
        <v>3706</v>
      </c>
      <c r="AP199" s="66" t="s">
        <v>3707</v>
      </c>
      <c r="AQ199" s="49" t="s">
        <v>2914</v>
      </c>
      <c r="AR199" s="75">
        <v>2017</v>
      </c>
      <c r="AS199" s="69">
        <v>2316.9299999999998</v>
      </c>
      <c r="AT199" s="70"/>
      <c r="AU199" s="70">
        <v>1.1000000000000001</v>
      </c>
      <c r="AV199" s="55" t="s">
        <v>136</v>
      </c>
      <c r="AW199" s="55" t="s">
        <v>3353</v>
      </c>
    </row>
    <row r="200" spans="1:49" s="71" customFormat="1" ht="77.25" customHeight="1">
      <c r="A200" s="57">
        <v>2</v>
      </c>
      <c r="B200" s="57" t="s">
        <v>3708</v>
      </c>
      <c r="C200" s="58" t="s">
        <v>131</v>
      </c>
      <c r="D200" s="58" t="s">
        <v>2730</v>
      </c>
      <c r="E200" s="59" t="s">
        <v>3632</v>
      </c>
      <c r="F200" s="57" t="s">
        <v>5467</v>
      </c>
      <c r="G200" s="59" t="s">
        <v>3709</v>
      </c>
      <c r="H200" s="60" t="s">
        <v>2907</v>
      </c>
      <c r="I200" s="47" t="s">
        <v>2908</v>
      </c>
      <c r="J200" s="47" t="s">
        <v>135</v>
      </c>
      <c r="K200" s="47" t="s">
        <v>136</v>
      </c>
      <c r="L200" s="49" t="s">
        <v>2885</v>
      </c>
      <c r="M200" s="61" t="s">
        <v>2910</v>
      </c>
      <c r="N200" s="47" t="s">
        <v>2867</v>
      </c>
      <c r="O200" s="62">
        <v>2555.2772084686858</v>
      </c>
      <c r="P200" s="62">
        <v>2424.3808830982421</v>
      </c>
      <c r="Q200" s="62">
        <v>2424.3808830982421</v>
      </c>
      <c r="R200" s="62">
        <v>2860.7694420559255</v>
      </c>
      <c r="S200" s="65" t="s">
        <v>566</v>
      </c>
      <c r="T200" s="52" t="s">
        <v>131</v>
      </c>
      <c r="U200" s="52" t="s">
        <v>139</v>
      </c>
      <c r="V200" s="63">
        <v>42809</v>
      </c>
      <c r="W200" s="72">
        <v>42839</v>
      </c>
      <c r="X200" s="57" t="s">
        <v>2910</v>
      </c>
      <c r="Y200" s="57" t="s">
        <v>2910</v>
      </c>
      <c r="Z200" s="57" t="s">
        <v>2910</v>
      </c>
      <c r="AA200" s="57" t="s">
        <v>2910</v>
      </c>
      <c r="AB200" s="54" t="s">
        <v>5448</v>
      </c>
      <c r="AC200" s="54" t="s">
        <v>567</v>
      </c>
      <c r="AD200" s="47">
        <v>796</v>
      </c>
      <c r="AE200" s="47" t="s">
        <v>555</v>
      </c>
      <c r="AF200" s="47">
        <v>1</v>
      </c>
      <c r="AG200" s="64">
        <v>46</v>
      </c>
      <c r="AH200" s="65" t="s">
        <v>201</v>
      </c>
      <c r="AI200" s="63">
        <v>42859</v>
      </c>
      <c r="AJ200" s="53">
        <v>42859</v>
      </c>
      <c r="AK200" s="63">
        <v>43465</v>
      </c>
      <c r="AL200" s="50" t="s">
        <v>310</v>
      </c>
      <c r="AM200" s="65" t="s">
        <v>2910</v>
      </c>
      <c r="AN200" s="64" t="s">
        <v>2911</v>
      </c>
      <c r="AO200" s="259" t="s">
        <v>3710</v>
      </c>
      <c r="AP200" s="66" t="s">
        <v>3711</v>
      </c>
      <c r="AQ200" s="49" t="s">
        <v>2914</v>
      </c>
      <c r="AR200" s="75">
        <v>2018</v>
      </c>
      <c r="AS200" s="69">
        <v>2948.82</v>
      </c>
      <c r="AT200" s="70"/>
      <c r="AU200" s="70">
        <v>1.4</v>
      </c>
      <c r="AV200" s="55" t="s">
        <v>136</v>
      </c>
      <c r="AW200" s="55" t="s">
        <v>3353</v>
      </c>
    </row>
    <row r="201" spans="1:49" s="71" customFormat="1" ht="77.25" customHeight="1">
      <c r="A201" s="57">
        <v>2</v>
      </c>
      <c r="B201" s="57" t="s">
        <v>3712</v>
      </c>
      <c r="C201" s="58" t="s">
        <v>131</v>
      </c>
      <c r="D201" s="58" t="s">
        <v>2730</v>
      </c>
      <c r="E201" s="59" t="s">
        <v>3632</v>
      </c>
      <c r="F201" s="57" t="s">
        <v>5468</v>
      </c>
      <c r="G201" s="59" t="s">
        <v>3713</v>
      </c>
      <c r="H201" s="60" t="s">
        <v>2907</v>
      </c>
      <c r="I201" s="47" t="s">
        <v>2908</v>
      </c>
      <c r="J201" s="47" t="s">
        <v>135</v>
      </c>
      <c r="K201" s="47" t="s">
        <v>136</v>
      </c>
      <c r="L201" s="49" t="s">
        <v>2885</v>
      </c>
      <c r="M201" s="61" t="s">
        <v>2910</v>
      </c>
      <c r="N201" s="47" t="s">
        <v>2867</v>
      </c>
      <c r="O201" s="62">
        <v>3650.3960107717417</v>
      </c>
      <c r="P201" s="62">
        <v>3463.401257449651</v>
      </c>
      <c r="Q201" s="62">
        <v>3463.401257449651</v>
      </c>
      <c r="R201" s="62">
        <v>4086.8134837905877</v>
      </c>
      <c r="S201" s="65" t="s">
        <v>566</v>
      </c>
      <c r="T201" s="52" t="s">
        <v>131</v>
      </c>
      <c r="U201" s="52" t="s">
        <v>139</v>
      </c>
      <c r="V201" s="63">
        <v>42809</v>
      </c>
      <c r="W201" s="72">
        <v>42839</v>
      </c>
      <c r="X201" s="57" t="s">
        <v>2910</v>
      </c>
      <c r="Y201" s="57" t="s">
        <v>2910</v>
      </c>
      <c r="Z201" s="57" t="s">
        <v>2910</v>
      </c>
      <c r="AA201" s="57" t="s">
        <v>2910</v>
      </c>
      <c r="AB201" s="54" t="s">
        <v>5448</v>
      </c>
      <c r="AC201" s="54" t="s">
        <v>567</v>
      </c>
      <c r="AD201" s="47">
        <v>796</v>
      </c>
      <c r="AE201" s="47" t="s">
        <v>555</v>
      </c>
      <c r="AF201" s="47">
        <v>1</v>
      </c>
      <c r="AG201" s="64">
        <v>46</v>
      </c>
      <c r="AH201" s="65" t="s">
        <v>201</v>
      </c>
      <c r="AI201" s="63">
        <v>42859</v>
      </c>
      <c r="AJ201" s="53">
        <v>42859</v>
      </c>
      <c r="AK201" s="63">
        <v>43465</v>
      </c>
      <c r="AL201" s="50" t="s">
        <v>310</v>
      </c>
      <c r="AM201" s="65" t="s">
        <v>2910</v>
      </c>
      <c r="AN201" s="64" t="s">
        <v>2911</v>
      </c>
      <c r="AO201" s="259" t="s">
        <v>3714</v>
      </c>
      <c r="AP201" s="66" t="s">
        <v>3715</v>
      </c>
      <c r="AQ201" s="49" t="s">
        <v>2914</v>
      </c>
      <c r="AR201" s="75">
        <v>2018</v>
      </c>
      <c r="AS201" s="69">
        <v>4212.5999999999995</v>
      </c>
      <c r="AT201" s="70"/>
      <c r="AU201" s="70">
        <v>2</v>
      </c>
      <c r="AV201" s="55" t="s">
        <v>136</v>
      </c>
      <c r="AW201" s="55" t="s">
        <v>3353</v>
      </c>
    </row>
    <row r="202" spans="1:49" s="71" customFormat="1" ht="77.25" customHeight="1">
      <c r="A202" s="57">
        <v>2</v>
      </c>
      <c r="B202" s="57" t="s">
        <v>3716</v>
      </c>
      <c r="C202" s="58" t="s">
        <v>131</v>
      </c>
      <c r="D202" s="58" t="s">
        <v>2730</v>
      </c>
      <c r="E202" s="59" t="s">
        <v>3632</v>
      </c>
      <c r="F202" s="57" t="s">
        <v>5469</v>
      </c>
      <c r="G202" s="59" t="s">
        <v>3717</v>
      </c>
      <c r="H202" s="60" t="s">
        <v>2907</v>
      </c>
      <c r="I202" s="47" t="s">
        <v>2908</v>
      </c>
      <c r="J202" s="47" t="s">
        <v>135</v>
      </c>
      <c r="K202" s="47" t="s">
        <v>136</v>
      </c>
      <c r="L202" s="49" t="s">
        <v>2885</v>
      </c>
      <c r="M202" s="61" t="s">
        <v>2910</v>
      </c>
      <c r="N202" s="47" t="s">
        <v>2867</v>
      </c>
      <c r="O202" s="62">
        <v>991.6842042021525</v>
      </c>
      <c r="P202" s="62">
        <v>841.27847457627115</v>
      </c>
      <c r="Q202" s="62">
        <v>841.27847457627115</v>
      </c>
      <c r="R202" s="62">
        <v>992.70859999999993</v>
      </c>
      <c r="S202" s="65" t="s">
        <v>566</v>
      </c>
      <c r="T202" s="52" t="s">
        <v>131</v>
      </c>
      <c r="U202" s="52" t="s">
        <v>139</v>
      </c>
      <c r="V202" s="63">
        <v>42809</v>
      </c>
      <c r="W202" s="72">
        <v>42839</v>
      </c>
      <c r="X202" s="57" t="s">
        <v>2910</v>
      </c>
      <c r="Y202" s="57" t="s">
        <v>2910</v>
      </c>
      <c r="Z202" s="57" t="s">
        <v>2910</v>
      </c>
      <c r="AA202" s="57" t="s">
        <v>2910</v>
      </c>
      <c r="AB202" s="54" t="s">
        <v>5448</v>
      </c>
      <c r="AC202" s="54" t="s">
        <v>567</v>
      </c>
      <c r="AD202" s="47">
        <v>796</v>
      </c>
      <c r="AE202" s="47" t="s">
        <v>555</v>
      </c>
      <c r="AF202" s="47">
        <v>1</v>
      </c>
      <c r="AG202" s="64">
        <v>46</v>
      </c>
      <c r="AH202" s="65" t="s">
        <v>201</v>
      </c>
      <c r="AI202" s="63">
        <v>42859</v>
      </c>
      <c r="AJ202" s="53">
        <v>42859</v>
      </c>
      <c r="AK202" s="63">
        <v>43100</v>
      </c>
      <c r="AL202" s="50">
        <v>2017</v>
      </c>
      <c r="AM202" s="65" t="s">
        <v>2910</v>
      </c>
      <c r="AN202" s="64" t="s">
        <v>2911</v>
      </c>
      <c r="AO202" s="259" t="s">
        <v>3718</v>
      </c>
      <c r="AP202" s="66" t="s">
        <v>3719</v>
      </c>
      <c r="AQ202" s="49" t="s">
        <v>2914</v>
      </c>
      <c r="AR202" s="75">
        <v>2017</v>
      </c>
      <c r="AS202" s="69">
        <v>1369.095</v>
      </c>
      <c r="AT202" s="70"/>
      <c r="AU202" s="70">
        <v>0.65</v>
      </c>
      <c r="AV202" s="55" t="s">
        <v>136</v>
      </c>
      <c r="AW202" s="55" t="s">
        <v>3353</v>
      </c>
    </row>
    <row r="203" spans="1:49" s="71" customFormat="1" ht="77.25" customHeight="1">
      <c r="A203" s="57">
        <v>2</v>
      </c>
      <c r="B203" s="57" t="s">
        <v>3720</v>
      </c>
      <c r="C203" s="58" t="s">
        <v>131</v>
      </c>
      <c r="D203" s="58" t="s">
        <v>2730</v>
      </c>
      <c r="E203" s="59" t="s">
        <v>3632</v>
      </c>
      <c r="F203" s="57" t="s">
        <v>5470</v>
      </c>
      <c r="G203" s="59" t="s">
        <v>3721</v>
      </c>
      <c r="H203" s="60" t="s">
        <v>2907</v>
      </c>
      <c r="I203" s="47" t="s">
        <v>2908</v>
      </c>
      <c r="J203" s="47" t="s">
        <v>135</v>
      </c>
      <c r="K203" s="47" t="s">
        <v>136</v>
      </c>
      <c r="L203" s="49" t="s">
        <v>2885</v>
      </c>
      <c r="M203" s="61" t="s">
        <v>2910</v>
      </c>
      <c r="N203" s="47" t="s">
        <v>2867</v>
      </c>
      <c r="O203" s="62">
        <v>2299.7494916296969</v>
      </c>
      <c r="P203" s="62">
        <v>2181.9427986330679</v>
      </c>
      <c r="Q203" s="62">
        <v>2181.9427986330679</v>
      </c>
      <c r="R203" s="62">
        <v>2574.6925023870199</v>
      </c>
      <c r="S203" s="65" t="s">
        <v>566</v>
      </c>
      <c r="T203" s="52" t="s">
        <v>131</v>
      </c>
      <c r="U203" s="52" t="s">
        <v>139</v>
      </c>
      <c r="V203" s="63">
        <v>42809</v>
      </c>
      <c r="W203" s="72">
        <v>42839</v>
      </c>
      <c r="X203" s="57" t="s">
        <v>2910</v>
      </c>
      <c r="Y203" s="57" t="s">
        <v>2910</v>
      </c>
      <c r="Z203" s="57" t="s">
        <v>2910</v>
      </c>
      <c r="AA203" s="57" t="s">
        <v>2910</v>
      </c>
      <c r="AB203" s="54" t="s">
        <v>5448</v>
      </c>
      <c r="AC203" s="54" t="s">
        <v>567</v>
      </c>
      <c r="AD203" s="47">
        <v>796</v>
      </c>
      <c r="AE203" s="47" t="s">
        <v>555</v>
      </c>
      <c r="AF203" s="47">
        <v>1</v>
      </c>
      <c r="AG203" s="64">
        <v>46</v>
      </c>
      <c r="AH203" s="65" t="s">
        <v>201</v>
      </c>
      <c r="AI203" s="63">
        <v>42859</v>
      </c>
      <c r="AJ203" s="53">
        <v>42859</v>
      </c>
      <c r="AK203" s="63">
        <v>43465</v>
      </c>
      <c r="AL203" s="50" t="s">
        <v>310</v>
      </c>
      <c r="AM203" s="65" t="s">
        <v>2910</v>
      </c>
      <c r="AN203" s="64" t="s">
        <v>2911</v>
      </c>
      <c r="AO203" s="259" t="s">
        <v>3722</v>
      </c>
      <c r="AP203" s="66" t="s">
        <v>3723</v>
      </c>
      <c r="AQ203" s="49" t="s">
        <v>2914</v>
      </c>
      <c r="AR203" s="75">
        <v>2018</v>
      </c>
      <c r="AS203" s="69">
        <v>2653.9379999999996</v>
      </c>
      <c r="AT203" s="70"/>
      <c r="AU203" s="70">
        <v>1.26</v>
      </c>
      <c r="AV203" s="55" t="s">
        <v>136</v>
      </c>
      <c r="AW203" s="55" t="s">
        <v>3353</v>
      </c>
    </row>
    <row r="204" spans="1:49" s="71" customFormat="1" ht="77.25" customHeight="1">
      <c r="A204" s="57">
        <v>2</v>
      </c>
      <c r="B204" s="57" t="s">
        <v>3724</v>
      </c>
      <c r="C204" s="58" t="s">
        <v>131</v>
      </c>
      <c r="D204" s="58" t="s">
        <v>2730</v>
      </c>
      <c r="E204" s="59" t="s">
        <v>3632</v>
      </c>
      <c r="F204" s="57" t="s">
        <v>5471</v>
      </c>
      <c r="G204" s="59" t="s">
        <v>3725</v>
      </c>
      <c r="H204" s="60" t="s">
        <v>2907</v>
      </c>
      <c r="I204" s="47" t="s">
        <v>2908</v>
      </c>
      <c r="J204" s="47" t="s">
        <v>135</v>
      </c>
      <c r="K204" s="47" t="s">
        <v>136</v>
      </c>
      <c r="L204" s="49" t="s">
        <v>2885</v>
      </c>
      <c r="M204" s="61" t="s">
        <v>2910</v>
      </c>
      <c r="N204" s="47" t="s">
        <v>2867</v>
      </c>
      <c r="O204" s="62">
        <v>2080.7257273121504</v>
      </c>
      <c r="P204" s="62">
        <v>1974.1387179958119</v>
      </c>
      <c r="Q204" s="62">
        <v>1974.1387179958119</v>
      </c>
      <c r="R204" s="62">
        <v>2329.4836872350579</v>
      </c>
      <c r="S204" s="65" t="s">
        <v>566</v>
      </c>
      <c r="T204" s="52" t="s">
        <v>131</v>
      </c>
      <c r="U204" s="52" t="s">
        <v>139</v>
      </c>
      <c r="V204" s="63">
        <v>42809</v>
      </c>
      <c r="W204" s="72">
        <v>42839</v>
      </c>
      <c r="X204" s="57" t="s">
        <v>2910</v>
      </c>
      <c r="Y204" s="57" t="s">
        <v>2910</v>
      </c>
      <c r="Z204" s="57" t="s">
        <v>2910</v>
      </c>
      <c r="AA204" s="57" t="s">
        <v>2910</v>
      </c>
      <c r="AB204" s="54" t="s">
        <v>5448</v>
      </c>
      <c r="AC204" s="54" t="s">
        <v>567</v>
      </c>
      <c r="AD204" s="47">
        <v>796</v>
      </c>
      <c r="AE204" s="47" t="s">
        <v>555</v>
      </c>
      <c r="AF204" s="47">
        <v>1</v>
      </c>
      <c r="AG204" s="64">
        <v>46</v>
      </c>
      <c r="AH204" s="65" t="s">
        <v>201</v>
      </c>
      <c r="AI204" s="63">
        <v>42859</v>
      </c>
      <c r="AJ204" s="53">
        <v>42859</v>
      </c>
      <c r="AK204" s="63">
        <v>43100</v>
      </c>
      <c r="AL204" s="50">
        <v>2017</v>
      </c>
      <c r="AM204" s="65" t="s">
        <v>2910</v>
      </c>
      <c r="AN204" s="64" t="s">
        <v>2911</v>
      </c>
      <c r="AO204" s="259" t="s">
        <v>3726</v>
      </c>
      <c r="AP204" s="66" t="s">
        <v>3727</v>
      </c>
      <c r="AQ204" s="49" t="s">
        <v>2914</v>
      </c>
      <c r="AR204" s="75">
        <v>2017</v>
      </c>
      <c r="AS204" s="69">
        <v>2401.1819999999998</v>
      </c>
      <c r="AT204" s="70"/>
      <c r="AU204" s="70">
        <v>1.1399999999999999</v>
      </c>
      <c r="AV204" s="55" t="s">
        <v>136</v>
      </c>
      <c r="AW204" s="55" t="s">
        <v>3353</v>
      </c>
    </row>
    <row r="205" spans="1:49" s="71" customFormat="1" ht="77.25" customHeight="1">
      <c r="A205" s="57">
        <v>2</v>
      </c>
      <c r="B205" s="57" t="s">
        <v>3728</v>
      </c>
      <c r="C205" s="58" t="s">
        <v>131</v>
      </c>
      <c r="D205" s="58" t="s">
        <v>2730</v>
      </c>
      <c r="E205" s="59" t="s">
        <v>3632</v>
      </c>
      <c r="F205" s="57" t="s">
        <v>5472</v>
      </c>
      <c r="G205" s="59" t="s">
        <v>3729</v>
      </c>
      <c r="H205" s="60" t="s">
        <v>2907</v>
      </c>
      <c r="I205" s="47" t="s">
        <v>2908</v>
      </c>
      <c r="J205" s="47" t="s">
        <v>135</v>
      </c>
      <c r="K205" s="47" t="s">
        <v>136</v>
      </c>
      <c r="L205" s="49" t="s">
        <v>2885</v>
      </c>
      <c r="M205" s="61" t="s">
        <v>2910</v>
      </c>
      <c r="N205" s="47" t="s">
        <v>2867</v>
      </c>
      <c r="O205" s="62">
        <v>3832.9158127030282</v>
      </c>
      <c r="P205" s="62">
        <v>3636.5713246473638</v>
      </c>
      <c r="Q205" s="62">
        <v>3636.5713246473638</v>
      </c>
      <c r="R205" s="62">
        <v>4291.1541630838892</v>
      </c>
      <c r="S205" s="65" t="s">
        <v>566</v>
      </c>
      <c r="T205" s="52" t="s">
        <v>131</v>
      </c>
      <c r="U205" s="52" t="s">
        <v>139</v>
      </c>
      <c r="V205" s="63">
        <v>42809</v>
      </c>
      <c r="W205" s="72">
        <v>42839</v>
      </c>
      <c r="X205" s="57" t="s">
        <v>2910</v>
      </c>
      <c r="Y205" s="57" t="s">
        <v>2910</v>
      </c>
      <c r="Z205" s="57" t="s">
        <v>2910</v>
      </c>
      <c r="AA205" s="57" t="s">
        <v>2910</v>
      </c>
      <c r="AB205" s="54" t="s">
        <v>5448</v>
      </c>
      <c r="AC205" s="54" t="s">
        <v>567</v>
      </c>
      <c r="AD205" s="47">
        <v>796</v>
      </c>
      <c r="AE205" s="47" t="s">
        <v>555</v>
      </c>
      <c r="AF205" s="47">
        <v>1</v>
      </c>
      <c r="AG205" s="64">
        <v>46</v>
      </c>
      <c r="AH205" s="65" t="s">
        <v>201</v>
      </c>
      <c r="AI205" s="63">
        <v>42859</v>
      </c>
      <c r="AJ205" s="53">
        <v>42859</v>
      </c>
      <c r="AK205" s="63">
        <v>43465</v>
      </c>
      <c r="AL205" s="50" t="s">
        <v>310</v>
      </c>
      <c r="AM205" s="65" t="s">
        <v>2910</v>
      </c>
      <c r="AN205" s="64" t="s">
        <v>2911</v>
      </c>
      <c r="AO205" s="259" t="s">
        <v>3730</v>
      </c>
      <c r="AP205" s="66" t="s">
        <v>3731</v>
      </c>
      <c r="AQ205" s="49" t="s">
        <v>2914</v>
      </c>
      <c r="AR205" s="75">
        <v>2018</v>
      </c>
      <c r="AS205" s="69">
        <v>4423.2299999999996</v>
      </c>
      <c r="AT205" s="70"/>
      <c r="AU205" s="70">
        <v>2.1</v>
      </c>
      <c r="AV205" s="55" t="s">
        <v>136</v>
      </c>
      <c r="AW205" s="55" t="s">
        <v>3353</v>
      </c>
    </row>
    <row r="206" spans="1:49" s="71" customFormat="1" ht="77.25" customHeight="1">
      <c r="A206" s="57">
        <v>2</v>
      </c>
      <c r="B206" s="57" t="s">
        <v>3732</v>
      </c>
      <c r="C206" s="58" t="s">
        <v>131</v>
      </c>
      <c r="D206" s="58" t="s">
        <v>2730</v>
      </c>
      <c r="E206" s="59" t="s">
        <v>3632</v>
      </c>
      <c r="F206" s="57" t="s">
        <v>5473</v>
      </c>
      <c r="G206" s="59" t="s">
        <v>3733</v>
      </c>
      <c r="H206" s="60" t="s">
        <v>2907</v>
      </c>
      <c r="I206" s="47" t="s">
        <v>2908</v>
      </c>
      <c r="J206" s="47" t="s">
        <v>135</v>
      </c>
      <c r="K206" s="47" t="s">
        <v>136</v>
      </c>
      <c r="L206" s="49" t="s">
        <v>2885</v>
      </c>
      <c r="M206" s="61" t="s">
        <v>2910</v>
      </c>
      <c r="N206" s="47" t="s">
        <v>2867</v>
      </c>
      <c r="O206" s="62">
        <v>3832.9158127030282</v>
      </c>
      <c r="P206" s="62">
        <v>3636.5713246473638</v>
      </c>
      <c r="Q206" s="62">
        <v>3636.5713246473638</v>
      </c>
      <c r="R206" s="62">
        <v>4291.1541630838892</v>
      </c>
      <c r="S206" s="65" t="s">
        <v>566</v>
      </c>
      <c r="T206" s="52" t="s">
        <v>131</v>
      </c>
      <c r="U206" s="52" t="s">
        <v>139</v>
      </c>
      <c r="V206" s="63">
        <v>42809</v>
      </c>
      <c r="W206" s="72">
        <v>42839</v>
      </c>
      <c r="X206" s="57" t="s">
        <v>2910</v>
      </c>
      <c r="Y206" s="57" t="s">
        <v>2910</v>
      </c>
      <c r="Z206" s="57" t="s">
        <v>2910</v>
      </c>
      <c r="AA206" s="57" t="s">
        <v>2910</v>
      </c>
      <c r="AB206" s="54" t="s">
        <v>5448</v>
      </c>
      <c r="AC206" s="54" t="s">
        <v>567</v>
      </c>
      <c r="AD206" s="47">
        <v>796</v>
      </c>
      <c r="AE206" s="47" t="s">
        <v>555</v>
      </c>
      <c r="AF206" s="47">
        <v>1</v>
      </c>
      <c r="AG206" s="64">
        <v>46</v>
      </c>
      <c r="AH206" s="65" t="s">
        <v>201</v>
      </c>
      <c r="AI206" s="63">
        <v>42859</v>
      </c>
      <c r="AJ206" s="53">
        <v>42859</v>
      </c>
      <c r="AK206" s="63">
        <v>43465</v>
      </c>
      <c r="AL206" s="50" t="s">
        <v>310</v>
      </c>
      <c r="AM206" s="65" t="s">
        <v>2910</v>
      </c>
      <c r="AN206" s="64" t="s">
        <v>2911</v>
      </c>
      <c r="AO206" s="259" t="s">
        <v>3734</v>
      </c>
      <c r="AP206" s="66" t="s">
        <v>3735</v>
      </c>
      <c r="AQ206" s="49" t="s">
        <v>2914</v>
      </c>
      <c r="AR206" s="75">
        <v>2018</v>
      </c>
      <c r="AS206" s="69">
        <v>4423.2299999999996</v>
      </c>
      <c r="AT206" s="70"/>
      <c r="AU206" s="70">
        <v>2.1</v>
      </c>
      <c r="AV206" s="55" t="s">
        <v>136</v>
      </c>
      <c r="AW206" s="55" t="s">
        <v>3353</v>
      </c>
    </row>
    <row r="207" spans="1:49" s="71" customFormat="1" ht="77.25" customHeight="1">
      <c r="A207" s="57">
        <v>2</v>
      </c>
      <c r="B207" s="57" t="s">
        <v>3736</v>
      </c>
      <c r="C207" s="58" t="s">
        <v>131</v>
      </c>
      <c r="D207" s="58" t="s">
        <v>2730</v>
      </c>
      <c r="E207" s="59" t="s">
        <v>3632</v>
      </c>
      <c r="F207" s="57" t="s">
        <v>5474</v>
      </c>
      <c r="G207" s="59" t="s">
        <v>3737</v>
      </c>
      <c r="H207" s="60" t="s">
        <v>2907</v>
      </c>
      <c r="I207" s="47" t="s">
        <v>2908</v>
      </c>
      <c r="J207" s="47" t="s">
        <v>135</v>
      </c>
      <c r="K207" s="47" t="s">
        <v>136</v>
      </c>
      <c r="L207" s="49" t="s">
        <v>2885</v>
      </c>
      <c r="M207" s="61" t="s">
        <v>2910</v>
      </c>
      <c r="N207" s="47" t="s">
        <v>2867</v>
      </c>
      <c r="O207" s="62">
        <v>1420.2994655292971</v>
      </c>
      <c r="P207" s="62">
        <v>1341.8898861675468</v>
      </c>
      <c r="Q207" s="62">
        <v>1341.8898861675468</v>
      </c>
      <c r="R207" s="62">
        <v>1583.4300656777052</v>
      </c>
      <c r="S207" s="65" t="s">
        <v>566</v>
      </c>
      <c r="T207" s="52" t="s">
        <v>131</v>
      </c>
      <c r="U207" s="52" t="s">
        <v>139</v>
      </c>
      <c r="V207" s="63">
        <v>42809</v>
      </c>
      <c r="W207" s="72">
        <v>42839</v>
      </c>
      <c r="X207" s="57" t="s">
        <v>2910</v>
      </c>
      <c r="Y207" s="57" t="s">
        <v>2910</v>
      </c>
      <c r="Z207" s="57" t="s">
        <v>2910</v>
      </c>
      <c r="AA207" s="57" t="s">
        <v>2910</v>
      </c>
      <c r="AB207" s="54" t="s">
        <v>5448</v>
      </c>
      <c r="AC207" s="54" t="s">
        <v>567</v>
      </c>
      <c r="AD207" s="47">
        <v>796</v>
      </c>
      <c r="AE207" s="47" t="s">
        <v>555</v>
      </c>
      <c r="AF207" s="47">
        <v>1</v>
      </c>
      <c r="AG207" s="64">
        <v>46</v>
      </c>
      <c r="AH207" s="65" t="s">
        <v>201</v>
      </c>
      <c r="AI207" s="63">
        <v>42859</v>
      </c>
      <c r="AJ207" s="53">
        <v>42859</v>
      </c>
      <c r="AK207" s="63">
        <v>43100</v>
      </c>
      <c r="AL207" s="50">
        <v>2017</v>
      </c>
      <c r="AM207" s="65" t="s">
        <v>2910</v>
      </c>
      <c r="AN207" s="64" t="s">
        <v>2911</v>
      </c>
      <c r="AO207" s="259" t="s">
        <v>3738</v>
      </c>
      <c r="AP207" s="66" t="s">
        <v>3739</v>
      </c>
      <c r="AQ207" s="49" t="s">
        <v>2914</v>
      </c>
      <c r="AR207" s="75">
        <v>2017</v>
      </c>
      <c r="AS207" s="69">
        <v>1642.914</v>
      </c>
      <c r="AT207" s="70"/>
      <c r="AU207" s="70">
        <v>0.78</v>
      </c>
      <c r="AV207" s="55" t="s">
        <v>136</v>
      </c>
      <c r="AW207" s="55" t="s">
        <v>3353</v>
      </c>
    </row>
    <row r="208" spans="1:49" s="71" customFormat="1" ht="77.25" customHeight="1">
      <c r="A208" s="57">
        <v>2</v>
      </c>
      <c r="B208" s="57" t="s">
        <v>3740</v>
      </c>
      <c r="C208" s="58" t="s">
        <v>131</v>
      </c>
      <c r="D208" s="58" t="s">
        <v>2730</v>
      </c>
      <c r="E208" s="59" t="s">
        <v>3632</v>
      </c>
      <c r="F208" s="57" t="s">
        <v>5475</v>
      </c>
      <c r="G208" s="59" t="s">
        <v>3741</v>
      </c>
      <c r="H208" s="60" t="s">
        <v>2907</v>
      </c>
      <c r="I208" s="47" t="s">
        <v>2908</v>
      </c>
      <c r="J208" s="47" t="s">
        <v>135</v>
      </c>
      <c r="K208" s="47" t="s">
        <v>136</v>
      </c>
      <c r="L208" s="49" t="s">
        <v>2885</v>
      </c>
      <c r="M208" s="61" t="s">
        <v>2910</v>
      </c>
      <c r="N208" s="47" t="s">
        <v>2867</v>
      </c>
      <c r="O208" s="62">
        <v>2502.0116952583667</v>
      </c>
      <c r="P208" s="62">
        <v>2374.1128725697758</v>
      </c>
      <c r="Q208" s="62">
        <v>2374.1128725697758</v>
      </c>
      <c r="R208" s="62">
        <v>2801.4531896323351</v>
      </c>
      <c r="S208" s="65" t="s">
        <v>566</v>
      </c>
      <c r="T208" s="52" t="s">
        <v>131</v>
      </c>
      <c r="U208" s="52" t="s">
        <v>139</v>
      </c>
      <c r="V208" s="63">
        <v>42809</v>
      </c>
      <c r="W208" s="72">
        <v>42839</v>
      </c>
      <c r="X208" s="57" t="s">
        <v>2910</v>
      </c>
      <c r="Y208" s="57" t="s">
        <v>2910</v>
      </c>
      <c r="Z208" s="57" t="s">
        <v>2910</v>
      </c>
      <c r="AA208" s="57" t="s">
        <v>2910</v>
      </c>
      <c r="AB208" s="54" t="s">
        <v>5448</v>
      </c>
      <c r="AC208" s="54" t="s">
        <v>567</v>
      </c>
      <c r="AD208" s="47">
        <v>796</v>
      </c>
      <c r="AE208" s="47" t="s">
        <v>555</v>
      </c>
      <c r="AF208" s="47">
        <v>1</v>
      </c>
      <c r="AG208" s="64">
        <v>46</v>
      </c>
      <c r="AH208" s="65" t="s">
        <v>201</v>
      </c>
      <c r="AI208" s="63">
        <v>42859</v>
      </c>
      <c r="AJ208" s="53">
        <v>42859</v>
      </c>
      <c r="AK208" s="63">
        <v>43465</v>
      </c>
      <c r="AL208" s="50" t="s">
        <v>310</v>
      </c>
      <c r="AM208" s="65" t="s">
        <v>2910</v>
      </c>
      <c r="AN208" s="64" t="s">
        <v>2911</v>
      </c>
      <c r="AO208" s="259" t="s">
        <v>3742</v>
      </c>
      <c r="AP208" s="66" t="s">
        <v>3743</v>
      </c>
      <c r="AQ208" s="49" t="s">
        <v>2914</v>
      </c>
      <c r="AR208" s="75">
        <v>2018</v>
      </c>
      <c r="AS208" s="69">
        <v>2906.6940000000004</v>
      </c>
      <c r="AT208" s="70"/>
      <c r="AU208" s="70">
        <v>1.38</v>
      </c>
      <c r="AV208" s="55" t="s">
        <v>136</v>
      </c>
      <c r="AW208" s="55" t="s">
        <v>3353</v>
      </c>
    </row>
    <row r="209" spans="1:49" s="71" customFormat="1" ht="77.25" customHeight="1">
      <c r="A209" s="57">
        <v>2</v>
      </c>
      <c r="B209" s="57" t="s">
        <v>3744</v>
      </c>
      <c r="C209" s="58" t="s">
        <v>131</v>
      </c>
      <c r="D209" s="58" t="s">
        <v>2730</v>
      </c>
      <c r="E209" s="59" t="s">
        <v>3632</v>
      </c>
      <c r="F209" s="57" t="s">
        <v>5476</v>
      </c>
      <c r="G209" s="59" t="s">
        <v>3745</v>
      </c>
      <c r="H209" s="60" t="s">
        <v>2907</v>
      </c>
      <c r="I209" s="47" t="s">
        <v>2908</v>
      </c>
      <c r="J209" s="47" t="s">
        <v>135</v>
      </c>
      <c r="K209" s="47" t="s">
        <v>136</v>
      </c>
      <c r="L209" s="49" t="s">
        <v>2885</v>
      </c>
      <c r="M209" s="61" t="s">
        <v>2910</v>
      </c>
      <c r="N209" s="47" t="s">
        <v>2867</v>
      </c>
      <c r="O209" s="62">
        <v>3252.6815583276043</v>
      </c>
      <c r="P209" s="62">
        <v>3221.209461216049</v>
      </c>
      <c r="Q209" s="62">
        <v>3221.209461216049</v>
      </c>
      <c r="R209" s="62">
        <v>3801.0271642349376</v>
      </c>
      <c r="S209" s="65" t="s">
        <v>566</v>
      </c>
      <c r="T209" s="52" t="s">
        <v>131</v>
      </c>
      <c r="U209" s="52" t="s">
        <v>139</v>
      </c>
      <c r="V209" s="63">
        <v>42809</v>
      </c>
      <c r="W209" s="72">
        <v>42839</v>
      </c>
      <c r="X209" s="57" t="s">
        <v>2910</v>
      </c>
      <c r="Y209" s="57" t="s">
        <v>2910</v>
      </c>
      <c r="Z209" s="57" t="s">
        <v>2910</v>
      </c>
      <c r="AA209" s="57" t="s">
        <v>2910</v>
      </c>
      <c r="AB209" s="54" t="s">
        <v>5448</v>
      </c>
      <c r="AC209" s="54" t="s">
        <v>567</v>
      </c>
      <c r="AD209" s="47">
        <v>796</v>
      </c>
      <c r="AE209" s="47" t="s">
        <v>555</v>
      </c>
      <c r="AF209" s="47">
        <v>1</v>
      </c>
      <c r="AG209" s="64">
        <v>46</v>
      </c>
      <c r="AH209" s="65" t="s">
        <v>201</v>
      </c>
      <c r="AI209" s="63">
        <v>42859</v>
      </c>
      <c r="AJ209" s="53">
        <v>42859</v>
      </c>
      <c r="AK209" s="63">
        <v>43465</v>
      </c>
      <c r="AL209" s="50" t="s">
        <v>310</v>
      </c>
      <c r="AM209" s="65" t="s">
        <v>2910</v>
      </c>
      <c r="AN209" s="64" t="s">
        <v>2911</v>
      </c>
      <c r="AO209" s="259" t="s">
        <v>3746</v>
      </c>
      <c r="AP209" s="66" t="s">
        <v>3747</v>
      </c>
      <c r="AQ209" s="49" t="s">
        <v>2914</v>
      </c>
      <c r="AR209" s="75">
        <v>2018</v>
      </c>
      <c r="AS209" s="69">
        <v>5042.8065583999987</v>
      </c>
      <c r="AT209" s="70"/>
      <c r="AU209" s="70">
        <v>2.04</v>
      </c>
      <c r="AV209" s="55" t="s">
        <v>136</v>
      </c>
      <c r="AW209" s="55" t="s">
        <v>3353</v>
      </c>
    </row>
    <row r="210" spans="1:49" s="71" customFormat="1" ht="77.25" customHeight="1">
      <c r="A210" s="57">
        <v>2</v>
      </c>
      <c r="B210" s="57" t="s">
        <v>3748</v>
      </c>
      <c r="C210" s="58" t="s">
        <v>131</v>
      </c>
      <c r="D210" s="58" t="s">
        <v>2730</v>
      </c>
      <c r="E210" s="59" t="s">
        <v>3632</v>
      </c>
      <c r="F210" s="57" t="s">
        <v>5477</v>
      </c>
      <c r="G210" s="59" t="s">
        <v>3749</v>
      </c>
      <c r="H210" s="60" t="s">
        <v>2907</v>
      </c>
      <c r="I210" s="47" t="s">
        <v>2908</v>
      </c>
      <c r="J210" s="47" t="s">
        <v>135</v>
      </c>
      <c r="K210" s="47" t="s">
        <v>136</v>
      </c>
      <c r="L210" s="49" t="s">
        <v>2885</v>
      </c>
      <c r="M210" s="61" t="s">
        <v>2910</v>
      </c>
      <c r="N210" s="47" t="s">
        <v>2867</v>
      </c>
      <c r="O210" s="62">
        <v>1529.553271359621</v>
      </c>
      <c r="P210" s="62">
        <v>1445.1121828854452</v>
      </c>
      <c r="Q210" s="62">
        <v>1445.1121828854452</v>
      </c>
      <c r="R210" s="62">
        <v>1705.2323758048253</v>
      </c>
      <c r="S210" s="65" t="s">
        <v>566</v>
      </c>
      <c r="T210" s="52" t="s">
        <v>131</v>
      </c>
      <c r="U210" s="52" t="s">
        <v>139</v>
      </c>
      <c r="V210" s="63">
        <v>42809</v>
      </c>
      <c r="W210" s="72">
        <v>42839</v>
      </c>
      <c r="X210" s="57" t="s">
        <v>2910</v>
      </c>
      <c r="Y210" s="57" t="s">
        <v>2910</v>
      </c>
      <c r="Z210" s="57" t="s">
        <v>2910</v>
      </c>
      <c r="AA210" s="57" t="s">
        <v>2910</v>
      </c>
      <c r="AB210" s="54" t="s">
        <v>5448</v>
      </c>
      <c r="AC210" s="54" t="s">
        <v>567</v>
      </c>
      <c r="AD210" s="47">
        <v>796</v>
      </c>
      <c r="AE210" s="47" t="s">
        <v>555</v>
      </c>
      <c r="AF210" s="47">
        <v>1</v>
      </c>
      <c r="AG210" s="64">
        <v>46</v>
      </c>
      <c r="AH210" s="65" t="s">
        <v>201</v>
      </c>
      <c r="AI210" s="63">
        <v>42859</v>
      </c>
      <c r="AJ210" s="53">
        <v>42859</v>
      </c>
      <c r="AK210" s="63">
        <v>43100</v>
      </c>
      <c r="AL210" s="50">
        <v>2017</v>
      </c>
      <c r="AM210" s="65" t="s">
        <v>2910</v>
      </c>
      <c r="AN210" s="64" t="s">
        <v>2911</v>
      </c>
      <c r="AO210" s="259" t="s">
        <v>3750</v>
      </c>
      <c r="AP210" s="66" t="s">
        <v>3751</v>
      </c>
      <c r="AQ210" s="49" t="s">
        <v>2914</v>
      </c>
      <c r="AR210" s="75">
        <v>2017</v>
      </c>
      <c r="AS210" s="69">
        <v>1769.2920000000001</v>
      </c>
      <c r="AT210" s="70"/>
      <c r="AU210" s="70">
        <v>0.84</v>
      </c>
      <c r="AV210" s="55" t="s">
        <v>136</v>
      </c>
      <c r="AW210" s="55" t="s">
        <v>3353</v>
      </c>
    </row>
    <row r="211" spans="1:49" s="71" customFormat="1" ht="77.25" customHeight="1">
      <c r="A211" s="57">
        <v>2</v>
      </c>
      <c r="B211" s="57" t="s">
        <v>3752</v>
      </c>
      <c r="C211" s="58" t="s">
        <v>131</v>
      </c>
      <c r="D211" s="58" t="s">
        <v>2730</v>
      </c>
      <c r="E211" s="59" t="s">
        <v>3632</v>
      </c>
      <c r="F211" s="57" t="s">
        <v>5478</v>
      </c>
      <c r="G211" s="59" t="s">
        <v>3753</v>
      </c>
      <c r="H211" s="60" t="s">
        <v>2907</v>
      </c>
      <c r="I211" s="47" t="s">
        <v>2908</v>
      </c>
      <c r="J211" s="47" t="s">
        <v>135</v>
      </c>
      <c r="K211" s="47" t="s">
        <v>136</v>
      </c>
      <c r="L211" s="49" t="s">
        <v>2885</v>
      </c>
      <c r="M211" s="61" t="s">
        <v>2910</v>
      </c>
      <c r="N211" s="47" t="s">
        <v>2867</v>
      </c>
      <c r="O211" s="62">
        <v>2610.7948128807484</v>
      </c>
      <c r="P211" s="62">
        <v>2477.3351692876736</v>
      </c>
      <c r="Q211" s="62">
        <v>2477.3351692876736</v>
      </c>
      <c r="R211" s="62">
        <v>2923.2554997594548</v>
      </c>
      <c r="S211" s="65" t="s">
        <v>566</v>
      </c>
      <c r="T211" s="52" t="s">
        <v>131</v>
      </c>
      <c r="U211" s="52" t="s">
        <v>139</v>
      </c>
      <c r="V211" s="63">
        <v>42809</v>
      </c>
      <c r="W211" s="72">
        <v>42839</v>
      </c>
      <c r="X211" s="57" t="s">
        <v>2910</v>
      </c>
      <c r="Y211" s="57" t="s">
        <v>2910</v>
      </c>
      <c r="Z211" s="57" t="s">
        <v>2910</v>
      </c>
      <c r="AA211" s="57" t="s">
        <v>2910</v>
      </c>
      <c r="AB211" s="54" t="s">
        <v>5448</v>
      </c>
      <c r="AC211" s="54" t="s">
        <v>567</v>
      </c>
      <c r="AD211" s="47">
        <v>796</v>
      </c>
      <c r="AE211" s="47" t="s">
        <v>555</v>
      </c>
      <c r="AF211" s="47">
        <v>1</v>
      </c>
      <c r="AG211" s="64">
        <v>46</v>
      </c>
      <c r="AH211" s="65" t="s">
        <v>201</v>
      </c>
      <c r="AI211" s="63">
        <v>42859</v>
      </c>
      <c r="AJ211" s="53">
        <v>42859</v>
      </c>
      <c r="AK211" s="63">
        <v>43465</v>
      </c>
      <c r="AL211" s="50" t="s">
        <v>310</v>
      </c>
      <c r="AM211" s="65" t="s">
        <v>2910</v>
      </c>
      <c r="AN211" s="64" t="s">
        <v>2911</v>
      </c>
      <c r="AO211" s="259" t="s">
        <v>3754</v>
      </c>
      <c r="AP211" s="66" t="s">
        <v>3755</v>
      </c>
      <c r="AQ211" s="49" t="s">
        <v>2914</v>
      </c>
      <c r="AR211" s="75">
        <v>2018</v>
      </c>
      <c r="AS211" s="69">
        <v>3033.0719999999997</v>
      </c>
      <c r="AT211" s="70"/>
      <c r="AU211" s="70">
        <v>1.44</v>
      </c>
      <c r="AV211" s="55" t="s">
        <v>136</v>
      </c>
      <c r="AW211" s="55" t="s">
        <v>3353</v>
      </c>
    </row>
    <row r="212" spans="1:49" s="71" customFormat="1" ht="77.25" customHeight="1">
      <c r="A212" s="57">
        <v>2</v>
      </c>
      <c r="B212" s="57" t="s">
        <v>3756</v>
      </c>
      <c r="C212" s="58" t="s">
        <v>131</v>
      </c>
      <c r="D212" s="58" t="s">
        <v>2730</v>
      </c>
      <c r="E212" s="59" t="s">
        <v>3632</v>
      </c>
      <c r="F212" s="57" t="s">
        <v>5479</v>
      </c>
      <c r="G212" s="59" t="s">
        <v>3757</v>
      </c>
      <c r="H212" s="60" t="s">
        <v>2907</v>
      </c>
      <c r="I212" s="47" t="s">
        <v>2908</v>
      </c>
      <c r="J212" s="47" t="s">
        <v>135</v>
      </c>
      <c r="K212" s="47" t="s">
        <v>136</v>
      </c>
      <c r="L212" s="49" t="s">
        <v>2885</v>
      </c>
      <c r="M212" s="61" t="s">
        <v>2910</v>
      </c>
      <c r="N212" s="47" t="s">
        <v>2867</v>
      </c>
      <c r="O212" s="62">
        <v>1638.8070771899447</v>
      </c>
      <c r="P212" s="62">
        <v>1548.3344796033434</v>
      </c>
      <c r="Q212" s="62">
        <v>1548.3344796033434</v>
      </c>
      <c r="R212" s="62">
        <v>1827.0346859319452</v>
      </c>
      <c r="S212" s="65" t="s">
        <v>566</v>
      </c>
      <c r="T212" s="52" t="s">
        <v>131</v>
      </c>
      <c r="U212" s="52" t="s">
        <v>139</v>
      </c>
      <c r="V212" s="63">
        <v>42809</v>
      </c>
      <c r="W212" s="72">
        <v>42839</v>
      </c>
      <c r="X212" s="57" t="s">
        <v>2910</v>
      </c>
      <c r="Y212" s="57" t="s">
        <v>2910</v>
      </c>
      <c r="Z212" s="57" t="s">
        <v>2910</v>
      </c>
      <c r="AA212" s="57" t="s">
        <v>2910</v>
      </c>
      <c r="AB212" s="54" t="s">
        <v>5448</v>
      </c>
      <c r="AC212" s="54" t="s">
        <v>567</v>
      </c>
      <c r="AD212" s="47">
        <v>796</v>
      </c>
      <c r="AE212" s="47" t="s">
        <v>555</v>
      </c>
      <c r="AF212" s="47">
        <v>1</v>
      </c>
      <c r="AG212" s="64">
        <v>46</v>
      </c>
      <c r="AH212" s="65" t="s">
        <v>201</v>
      </c>
      <c r="AI212" s="63">
        <v>42859</v>
      </c>
      <c r="AJ212" s="53">
        <v>42859</v>
      </c>
      <c r="AK212" s="63">
        <v>43100</v>
      </c>
      <c r="AL212" s="50">
        <v>2017</v>
      </c>
      <c r="AM212" s="65" t="s">
        <v>2910</v>
      </c>
      <c r="AN212" s="64" t="s">
        <v>2911</v>
      </c>
      <c r="AO212" s="259" t="s">
        <v>3758</v>
      </c>
      <c r="AP212" s="66" t="s">
        <v>3759</v>
      </c>
      <c r="AQ212" s="49" t="s">
        <v>2914</v>
      </c>
      <c r="AR212" s="75">
        <v>2017</v>
      </c>
      <c r="AS212" s="69">
        <v>1895.67</v>
      </c>
      <c r="AT212" s="70"/>
      <c r="AU212" s="70">
        <v>0.9</v>
      </c>
      <c r="AV212" s="55" t="s">
        <v>136</v>
      </c>
      <c r="AW212" s="55" t="s">
        <v>3353</v>
      </c>
    </row>
    <row r="213" spans="1:49" s="71" customFormat="1" ht="77.25" customHeight="1">
      <c r="A213" s="57">
        <v>2</v>
      </c>
      <c r="B213" s="57" t="s">
        <v>3760</v>
      </c>
      <c r="C213" s="58" t="s">
        <v>131</v>
      </c>
      <c r="D213" s="58" t="s">
        <v>2730</v>
      </c>
      <c r="E213" s="59" t="s">
        <v>3632</v>
      </c>
      <c r="F213" s="57" t="s">
        <v>5480</v>
      </c>
      <c r="G213" s="59" t="s">
        <v>3761</v>
      </c>
      <c r="H213" s="60" t="s">
        <v>2907</v>
      </c>
      <c r="I213" s="47" t="s">
        <v>2908</v>
      </c>
      <c r="J213" s="47" t="s">
        <v>135</v>
      </c>
      <c r="K213" s="47" t="s">
        <v>136</v>
      </c>
      <c r="L213" s="49" t="s">
        <v>2885</v>
      </c>
      <c r="M213" s="61" t="s">
        <v>2910</v>
      </c>
      <c r="N213" s="47" t="s">
        <v>2867</v>
      </c>
      <c r="O213" s="62">
        <v>2281.4175101310439</v>
      </c>
      <c r="P213" s="62">
        <v>2167.6682791339795</v>
      </c>
      <c r="Q213" s="62">
        <v>2167.6682791339795</v>
      </c>
      <c r="R213" s="62">
        <v>2557.8485693780958</v>
      </c>
      <c r="S213" s="65" t="s">
        <v>566</v>
      </c>
      <c r="T213" s="52" t="s">
        <v>131</v>
      </c>
      <c r="U213" s="52" t="s">
        <v>139</v>
      </c>
      <c r="V213" s="63">
        <v>42809</v>
      </c>
      <c r="W213" s="72">
        <v>42839</v>
      </c>
      <c r="X213" s="57" t="s">
        <v>2910</v>
      </c>
      <c r="Y213" s="57" t="s">
        <v>2910</v>
      </c>
      <c r="Z213" s="57" t="s">
        <v>2910</v>
      </c>
      <c r="AA213" s="57" t="s">
        <v>2910</v>
      </c>
      <c r="AB213" s="54" t="s">
        <v>5448</v>
      </c>
      <c r="AC213" s="54" t="s">
        <v>567</v>
      </c>
      <c r="AD213" s="47">
        <v>796</v>
      </c>
      <c r="AE213" s="47" t="s">
        <v>555</v>
      </c>
      <c r="AF213" s="47">
        <v>1</v>
      </c>
      <c r="AG213" s="64">
        <v>46</v>
      </c>
      <c r="AH213" s="65" t="s">
        <v>201</v>
      </c>
      <c r="AI213" s="63">
        <v>42859</v>
      </c>
      <c r="AJ213" s="53">
        <v>42859</v>
      </c>
      <c r="AK213" s="63">
        <v>43100</v>
      </c>
      <c r="AL213" s="50">
        <v>2017</v>
      </c>
      <c r="AM213" s="65" t="s">
        <v>2910</v>
      </c>
      <c r="AN213" s="64" t="s">
        <v>2911</v>
      </c>
      <c r="AO213" s="259" t="s">
        <v>3762</v>
      </c>
      <c r="AP213" s="66" t="s">
        <v>3763</v>
      </c>
      <c r="AQ213" s="49" t="s">
        <v>2914</v>
      </c>
      <c r="AR213" s="75">
        <v>2017</v>
      </c>
      <c r="AS213" s="69">
        <v>2653.9379999999996</v>
      </c>
      <c r="AT213" s="70"/>
      <c r="AU213" s="70">
        <v>1.26</v>
      </c>
      <c r="AV213" s="55" t="s">
        <v>136</v>
      </c>
      <c r="AW213" s="55" t="s">
        <v>3353</v>
      </c>
    </row>
    <row r="214" spans="1:49" s="71" customFormat="1" ht="77.25" customHeight="1">
      <c r="A214" s="57">
        <v>2</v>
      </c>
      <c r="B214" s="57" t="s">
        <v>3764</v>
      </c>
      <c r="C214" s="58" t="s">
        <v>131</v>
      </c>
      <c r="D214" s="58" t="s">
        <v>2730</v>
      </c>
      <c r="E214" s="59" t="s">
        <v>3632</v>
      </c>
      <c r="F214" s="57" t="s">
        <v>5481</v>
      </c>
      <c r="G214" s="59" t="s">
        <v>3765</v>
      </c>
      <c r="H214" s="60" t="s">
        <v>2907</v>
      </c>
      <c r="I214" s="47" t="s">
        <v>2908</v>
      </c>
      <c r="J214" s="47" t="s">
        <v>135</v>
      </c>
      <c r="K214" s="47" t="s">
        <v>136</v>
      </c>
      <c r="L214" s="49" t="s">
        <v>2885</v>
      </c>
      <c r="M214" s="61" t="s">
        <v>2910</v>
      </c>
      <c r="N214" s="47" t="s">
        <v>2867</v>
      </c>
      <c r="O214" s="62">
        <v>3263.4935186544317</v>
      </c>
      <c r="P214" s="62">
        <v>3096.6689688183096</v>
      </c>
      <c r="Q214" s="62">
        <v>3096.6689688183096</v>
      </c>
      <c r="R214" s="62">
        <v>3654.0693832056049</v>
      </c>
      <c r="S214" s="65" t="s">
        <v>566</v>
      </c>
      <c r="T214" s="52" t="s">
        <v>131</v>
      </c>
      <c r="U214" s="52" t="s">
        <v>139</v>
      </c>
      <c r="V214" s="63">
        <v>42809</v>
      </c>
      <c r="W214" s="72">
        <v>42839</v>
      </c>
      <c r="X214" s="57" t="s">
        <v>2910</v>
      </c>
      <c r="Y214" s="57" t="s">
        <v>2910</v>
      </c>
      <c r="Z214" s="57" t="s">
        <v>2910</v>
      </c>
      <c r="AA214" s="57" t="s">
        <v>2910</v>
      </c>
      <c r="AB214" s="54" t="s">
        <v>5448</v>
      </c>
      <c r="AC214" s="54" t="s">
        <v>567</v>
      </c>
      <c r="AD214" s="47">
        <v>796</v>
      </c>
      <c r="AE214" s="47" t="s">
        <v>555</v>
      </c>
      <c r="AF214" s="47">
        <v>1</v>
      </c>
      <c r="AG214" s="64">
        <v>46</v>
      </c>
      <c r="AH214" s="65" t="s">
        <v>201</v>
      </c>
      <c r="AI214" s="63">
        <v>42859</v>
      </c>
      <c r="AJ214" s="53">
        <v>42859</v>
      </c>
      <c r="AK214" s="63">
        <v>43465</v>
      </c>
      <c r="AL214" s="50" t="s">
        <v>310</v>
      </c>
      <c r="AM214" s="65" t="s">
        <v>2910</v>
      </c>
      <c r="AN214" s="64" t="s">
        <v>2911</v>
      </c>
      <c r="AO214" s="259" t="s">
        <v>3766</v>
      </c>
      <c r="AP214" s="66" t="s">
        <v>3767</v>
      </c>
      <c r="AQ214" s="49" t="s">
        <v>2914</v>
      </c>
      <c r="AR214" s="75">
        <v>2018</v>
      </c>
      <c r="AS214" s="69">
        <v>3791.34</v>
      </c>
      <c r="AT214" s="70"/>
      <c r="AU214" s="70">
        <v>1.8</v>
      </c>
      <c r="AV214" s="55" t="s">
        <v>136</v>
      </c>
      <c r="AW214" s="55" t="s">
        <v>3353</v>
      </c>
    </row>
    <row r="215" spans="1:49" s="71" customFormat="1" ht="77.25" customHeight="1">
      <c r="A215" s="57">
        <v>2</v>
      </c>
      <c r="B215" s="57" t="s">
        <v>3768</v>
      </c>
      <c r="C215" s="58" t="s">
        <v>131</v>
      </c>
      <c r="D215" s="58" t="s">
        <v>2730</v>
      </c>
      <c r="E215" s="59" t="s">
        <v>3632</v>
      </c>
      <c r="F215" s="57" t="s">
        <v>5482</v>
      </c>
      <c r="G215" s="59" t="s">
        <v>3769</v>
      </c>
      <c r="H215" s="60" t="s">
        <v>2907</v>
      </c>
      <c r="I215" s="47" t="s">
        <v>2908</v>
      </c>
      <c r="J215" s="47" t="s">
        <v>135</v>
      </c>
      <c r="K215" s="47" t="s">
        <v>136</v>
      </c>
      <c r="L215" s="49" t="s">
        <v>2885</v>
      </c>
      <c r="M215" s="61" t="s">
        <v>2910</v>
      </c>
      <c r="N215" s="47" t="s">
        <v>2867</v>
      </c>
      <c r="O215" s="62">
        <v>3372.2766362768116</v>
      </c>
      <c r="P215" s="62">
        <v>3199.8912655362083</v>
      </c>
      <c r="Q215" s="62">
        <v>3199.8912655362083</v>
      </c>
      <c r="R215" s="62">
        <v>3775.8716933327255</v>
      </c>
      <c r="S215" s="65" t="s">
        <v>566</v>
      </c>
      <c r="T215" s="52" t="s">
        <v>131</v>
      </c>
      <c r="U215" s="52" t="s">
        <v>139</v>
      </c>
      <c r="V215" s="63">
        <v>42809</v>
      </c>
      <c r="W215" s="72">
        <v>42839</v>
      </c>
      <c r="X215" s="57" t="s">
        <v>2910</v>
      </c>
      <c r="Y215" s="57" t="s">
        <v>2910</v>
      </c>
      <c r="Z215" s="57" t="s">
        <v>2910</v>
      </c>
      <c r="AA215" s="57" t="s">
        <v>2910</v>
      </c>
      <c r="AB215" s="54" t="s">
        <v>5448</v>
      </c>
      <c r="AC215" s="54" t="s">
        <v>567</v>
      </c>
      <c r="AD215" s="47">
        <v>796</v>
      </c>
      <c r="AE215" s="47" t="s">
        <v>555</v>
      </c>
      <c r="AF215" s="47">
        <v>1</v>
      </c>
      <c r="AG215" s="64">
        <v>46</v>
      </c>
      <c r="AH215" s="65" t="s">
        <v>201</v>
      </c>
      <c r="AI215" s="63">
        <v>42859</v>
      </c>
      <c r="AJ215" s="53">
        <v>42859</v>
      </c>
      <c r="AK215" s="63">
        <v>43465</v>
      </c>
      <c r="AL215" s="50" t="s">
        <v>310</v>
      </c>
      <c r="AM215" s="65" t="s">
        <v>2910</v>
      </c>
      <c r="AN215" s="64" t="s">
        <v>2911</v>
      </c>
      <c r="AO215" s="259" t="s">
        <v>3770</v>
      </c>
      <c r="AP215" s="66" t="s">
        <v>3771</v>
      </c>
      <c r="AQ215" s="49" t="s">
        <v>2914</v>
      </c>
      <c r="AR215" s="75">
        <v>2018</v>
      </c>
      <c r="AS215" s="69">
        <v>3917.7179999999998</v>
      </c>
      <c r="AT215" s="70"/>
      <c r="AU215" s="70">
        <v>1.86</v>
      </c>
      <c r="AV215" s="55" t="s">
        <v>136</v>
      </c>
      <c r="AW215" s="55" t="s">
        <v>3353</v>
      </c>
    </row>
    <row r="216" spans="1:49" s="71" customFormat="1" ht="77.25" customHeight="1">
      <c r="A216" s="57">
        <v>2</v>
      </c>
      <c r="B216" s="57" t="s">
        <v>3772</v>
      </c>
      <c r="C216" s="58" t="s">
        <v>131</v>
      </c>
      <c r="D216" s="58" t="s">
        <v>2730</v>
      </c>
      <c r="E216" s="59" t="s">
        <v>3632</v>
      </c>
      <c r="F216" s="57" t="s">
        <v>5483</v>
      </c>
      <c r="G216" s="59" t="s">
        <v>3773</v>
      </c>
      <c r="H216" s="60" t="s">
        <v>2907</v>
      </c>
      <c r="I216" s="47" t="s">
        <v>2908</v>
      </c>
      <c r="J216" s="47" t="s">
        <v>135</v>
      </c>
      <c r="K216" s="47" t="s">
        <v>136</v>
      </c>
      <c r="L216" s="49" t="s">
        <v>2885</v>
      </c>
      <c r="M216" s="61" t="s">
        <v>2910</v>
      </c>
      <c r="N216" s="47" t="s">
        <v>2867</v>
      </c>
      <c r="O216" s="62">
        <v>1420.2994655292971</v>
      </c>
      <c r="P216" s="62">
        <v>1341.8898861675468</v>
      </c>
      <c r="Q216" s="62">
        <v>1341.8898861675468</v>
      </c>
      <c r="R216" s="62">
        <v>1583.4300656777052</v>
      </c>
      <c r="S216" s="65" t="s">
        <v>566</v>
      </c>
      <c r="T216" s="52" t="s">
        <v>131</v>
      </c>
      <c r="U216" s="52" t="s">
        <v>139</v>
      </c>
      <c r="V216" s="63">
        <v>42809</v>
      </c>
      <c r="W216" s="72">
        <v>42839</v>
      </c>
      <c r="X216" s="57" t="s">
        <v>2910</v>
      </c>
      <c r="Y216" s="57" t="s">
        <v>2910</v>
      </c>
      <c r="Z216" s="57" t="s">
        <v>2910</v>
      </c>
      <c r="AA216" s="57" t="s">
        <v>2910</v>
      </c>
      <c r="AB216" s="54" t="s">
        <v>5448</v>
      </c>
      <c r="AC216" s="54" t="s">
        <v>567</v>
      </c>
      <c r="AD216" s="47">
        <v>796</v>
      </c>
      <c r="AE216" s="47" t="s">
        <v>555</v>
      </c>
      <c r="AF216" s="47">
        <v>1</v>
      </c>
      <c r="AG216" s="64">
        <v>46</v>
      </c>
      <c r="AH216" s="65" t="s">
        <v>201</v>
      </c>
      <c r="AI216" s="63">
        <v>42859</v>
      </c>
      <c r="AJ216" s="53">
        <v>42859</v>
      </c>
      <c r="AK216" s="63">
        <v>43100</v>
      </c>
      <c r="AL216" s="50">
        <v>2017</v>
      </c>
      <c r="AM216" s="65" t="s">
        <v>2910</v>
      </c>
      <c r="AN216" s="64" t="s">
        <v>2911</v>
      </c>
      <c r="AO216" s="259" t="s">
        <v>3774</v>
      </c>
      <c r="AP216" s="66" t="s">
        <v>3775</v>
      </c>
      <c r="AQ216" s="49" t="s">
        <v>2914</v>
      </c>
      <c r="AR216" s="75">
        <v>2017</v>
      </c>
      <c r="AS216" s="69">
        <v>1642.914</v>
      </c>
      <c r="AT216" s="70"/>
      <c r="AU216" s="70">
        <v>0.78</v>
      </c>
      <c r="AV216" s="55" t="s">
        <v>136</v>
      </c>
      <c r="AW216" s="55" t="s">
        <v>3353</v>
      </c>
    </row>
    <row r="217" spans="1:49" s="71" customFormat="1" ht="77.25" customHeight="1">
      <c r="A217" s="57">
        <v>2</v>
      </c>
      <c r="B217" s="57" t="s">
        <v>3776</v>
      </c>
      <c r="C217" s="58" t="s">
        <v>131</v>
      </c>
      <c r="D217" s="58" t="s">
        <v>2730</v>
      </c>
      <c r="E217" s="59" t="s">
        <v>3632</v>
      </c>
      <c r="F217" s="57" t="s">
        <v>5484</v>
      </c>
      <c r="G217" s="59" t="s">
        <v>3777</v>
      </c>
      <c r="H217" s="60" t="s">
        <v>2907</v>
      </c>
      <c r="I217" s="47" t="s">
        <v>2908</v>
      </c>
      <c r="J217" s="47" t="s">
        <v>135</v>
      </c>
      <c r="K217" s="47" t="s">
        <v>136</v>
      </c>
      <c r="L217" s="49" t="s">
        <v>2885</v>
      </c>
      <c r="M217" s="61" t="s">
        <v>2910</v>
      </c>
      <c r="N217" s="47" t="s">
        <v>2867</v>
      </c>
      <c r="O217" s="62">
        <v>2828.3611098489437</v>
      </c>
      <c r="P217" s="62">
        <v>2683.7797723350936</v>
      </c>
      <c r="Q217" s="62">
        <v>2683.7797723350936</v>
      </c>
      <c r="R217" s="62">
        <v>3166.8601313554104</v>
      </c>
      <c r="S217" s="65" t="s">
        <v>566</v>
      </c>
      <c r="T217" s="52" t="s">
        <v>131</v>
      </c>
      <c r="U217" s="52" t="s">
        <v>139</v>
      </c>
      <c r="V217" s="63">
        <v>42809</v>
      </c>
      <c r="W217" s="72">
        <v>42839</v>
      </c>
      <c r="X217" s="57" t="s">
        <v>2910</v>
      </c>
      <c r="Y217" s="57" t="s">
        <v>2910</v>
      </c>
      <c r="Z217" s="57" t="s">
        <v>2910</v>
      </c>
      <c r="AA217" s="57" t="s">
        <v>2910</v>
      </c>
      <c r="AB217" s="54" t="s">
        <v>5448</v>
      </c>
      <c r="AC217" s="54" t="s">
        <v>567</v>
      </c>
      <c r="AD217" s="47">
        <v>796</v>
      </c>
      <c r="AE217" s="47" t="s">
        <v>555</v>
      </c>
      <c r="AF217" s="47">
        <v>1</v>
      </c>
      <c r="AG217" s="64">
        <v>46</v>
      </c>
      <c r="AH217" s="65" t="s">
        <v>201</v>
      </c>
      <c r="AI217" s="63">
        <v>42859</v>
      </c>
      <c r="AJ217" s="53">
        <v>42859</v>
      </c>
      <c r="AK217" s="63">
        <v>43465</v>
      </c>
      <c r="AL217" s="50" t="s">
        <v>310</v>
      </c>
      <c r="AM217" s="65" t="s">
        <v>2910</v>
      </c>
      <c r="AN217" s="64" t="s">
        <v>2911</v>
      </c>
      <c r="AO217" s="259" t="s">
        <v>3778</v>
      </c>
      <c r="AP217" s="66" t="s">
        <v>3779</v>
      </c>
      <c r="AQ217" s="49" t="s">
        <v>2914</v>
      </c>
      <c r="AR217" s="75">
        <v>2018</v>
      </c>
      <c r="AS217" s="69">
        <v>3285.828</v>
      </c>
      <c r="AT217" s="70"/>
      <c r="AU217" s="70">
        <v>1.56</v>
      </c>
      <c r="AV217" s="55" t="s">
        <v>136</v>
      </c>
      <c r="AW217" s="55" t="s">
        <v>3353</v>
      </c>
    </row>
    <row r="218" spans="1:49" s="71" customFormat="1" ht="77.25" customHeight="1">
      <c r="A218" s="57">
        <v>2</v>
      </c>
      <c r="B218" s="57" t="s">
        <v>3780</v>
      </c>
      <c r="C218" s="58" t="s">
        <v>131</v>
      </c>
      <c r="D218" s="58" t="s">
        <v>2730</v>
      </c>
      <c r="E218" s="59" t="s">
        <v>3632</v>
      </c>
      <c r="F218" s="57" t="s">
        <v>5485</v>
      </c>
      <c r="G218" s="59" t="s">
        <v>3781</v>
      </c>
      <c r="H218" s="60" t="s">
        <v>2907</v>
      </c>
      <c r="I218" s="47" t="s">
        <v>2908</v>
      </c>
      <c r="J218" s="47" t="s">
        <v>135</v>
      </c>
      <c r="K218" s="47" t="s">
        <v>136</v>
      </c>
      <c r="L218" s="49" t="s">
        <v>2885</v>
      </c>
      <c r="M218" s="61" t="s">
        <v>2910</v>
      </c>
      <c r="N218" s="47" t="s">
        <v>2867</v>
      </c>
      <c r="O218" s="62">
        <v>1638.8070771899447</v>
      </c>
      <c r="P218" s="62">
        <v>1548.3344796033434</v>
      </c>
      <c r="Q218" s="62">
        <v>1548.3344796033434</v>
      </c>
      <c r="R218" s="62">
        <v>1827.0346859319452</v>
      </c>
      <c r="S218" s="65" t="s">
        <v>566</v>
      </c>
      <c r="T218" s="52" t="s">
        <v>131</v>
      </c>
      <c r="U218" s="52" t="s">
        <v>139</v>
      </c>
      <c r="V218" s="63">
        <v>42809</v>
      </c>
      <c r="W218" s="72">
        <v>42839</v>
      </c>
      <c r="X218" s="57" t="s">
        <v>2910</v>
      </c>
      <c r="Y218" s="57" t="s">
        <v>2910</v>
      </c>
      <c r="Z218" s="57" t="s">
        <v>2910</v>
      </c>
      <c r="AA218" s="57" t="s">
        <v>2910</v>
      </c>
      <c r="AB218" s="54" t="s">
        <v>5448</v>
      </c>
      <c r="AC218" s="54" t="s">
        <v>567</v>
      </c>
      <c r="AD218" s="47">
        <v>796</v>
      </c>
      <c r="AE218" s="47" t="s">
        <v>555</v>
      </c>
      <c r="AF218" s="47">
        <v>1</v>
      </c>
      <c r="AG218" s="64">
        <v>46</v>
      </c>
      <c r="AH218" s="65" t="s">
        <v>201</v>
      </c>
      <c r="AI218" s="63">
        <v>42859</v>
      </c>
      <c r="AJ218" s="53">
        <v>42859</v>
      </c>
      <c r="AK218" s="63">
        <v>43100</v>
      </c>
      <c r="AL218" s="50">
        <v>2017</v>
      </c>
      <c r="AM218" s="65" t="s">
        <v>2910</v>
      </c>
      <c r="AN218" s="64" t="s">
        <v>2911</v>
      </c>
      <c r="AO218" s="259" t="s">
        <v>3782</v>
      </c>
      <c r="AP218" s="66" t="s">
        <v>3783</v>
      </c>
      <c r="AQ218" s="49" t="s">
        <v>2914</v>
      </c>
      <c r="AR218" s="75">
        <v>2017</v>
      </c>
      <c r="AS218" s="69">
        <v>1895.67</v>
      </c>
      <c r="AT218" s="70"/>
      <c r="AU218" s="70">
        <v>0.9</v>
      </c>
      <c r="AV218" s="55" t="s">
        <v>136</v>
      </c>
      <c r="AW218" s="55" t="s">
        <v>3353</v>
      </c>
    </row>
    <row r="219" spans="1:49" s="71" customFormat="1" ht="77.25" customHeight="1">
      <c r="A219" s="57">
        <v>2</v>
      </c>
      <c r="B219" s="57" t="s">
        <v>3784</v>
      </c>
      <c r="C219" s="58" t="s">
        <v>131</v>
      </c>
      <c r="D219" s="58" t="s">
        <v>2730</v>
      </c>
      <c r="E219" s="59" t="s">
        <v>3632</v>
      </c>
      <c r="F219" s="57" t="s">
        <v>5486</v>
      </c>
      <c r="G219" s="59" t="s">
        <v>3785</v>
      </c>
      <c r="H219" s="60" t="s">
        <v>2907</v>
      </c>
      <c r="I219" s="47" t="s">
        <v>2908</v>
      </c>
      <c r="J219" s="47" t="s">
        <v>135</v>
      </c>
      <c r="K219" s="47" t="s">
        <v>136</v>
      </c>
      <c r="L219" s="49" t="s">
        <v>2885</v>
      </c>
      <c r="M219" s="61" t="s">
        <v>2910</v>
      </c>
      <c r="N219" s="47" t="s">
        <v>2867</v>
      </c>
      <c r="O219" s="62">
        <v>1201.7918640038358</v>
      </c>
      <c r="P219" s="62">
        <v>1135.4452831201272</v>
      </c>
      <c r="Q219" s="62">
        <v>1135.4452831201272</v>
      </c>
      <c r="R219" s="62">
        <v>1339.82543408175</v>
      </c>
      <c r="S219" s="65" t="s">
        <v>566</v>
      </c>
      <c r="T219" s="52" t="s">
        <v>131</v>
      </c>
      <c r="U219" s="52" t="s">
        <v>139</v>
      </c>
      <c r="V219" s="63">
        <v>42809</v>
      </c>
      <c r="W219" s="72">
        <v>42839</v>
      </c>
      <c r="X219" s="57" t="s">
        <v>2910</v>
      </c>
      <c r="Y219" s="57" t="s">
        <v>2910</v>
      </c>
      <c r="Z219" s="57" t="s">
        <v>2910</v>
      </c>
      <c r="AA219" s="57" t="s">
        <v>2910</v>
      </c>
      <c r="AB219" s="54" t="s">
        <v>5448</v>
      </c>
      <c r="AC219" s="54" t="s">
        <v>567</v>
      </c>
      <c r="AD219" s="47">
        <v>796</v>
      </c>
      <c r="AE219" s="47" t="s">
        <v>555</v>
      </c>
      <c r="AF219" s="47">
        <v>1</v>
      </c>
      <c r="AG219" s="64">
        <v>46</v>
      </c>
      <c r="AH219" s="65" t="s">
        <v>201</v>
      </c>
      <c r="AI219" s="63">
        <v>42859</v>
      </c>
      <c r="AJ219" s="53">
        <v>42859</v>
      </c>
      <c r="AK219" s="63">
        <v>43465</v>
      </c>
      <c r="AL219" s="50" t="s">
        <v>310</v>
      </c>
      <c r="AM219" s="65" t="s">
        <v>2910</v>
      </c>
      <c r="AN219" s="64" t="s">
        <v>2911</v>
      </c>
      <c r="AO219" s="259" t="s">
        <v>3786</v>
      </c>
      <c r="AP219" s="66" t="s">
        <v>3787</v>
      </c>
      <c r="AQ219" s="49" t="s">
        <v>2914</v>
      </c>
      <c r="AR219" s="75">
        <v>2018</v>
      </c>
      <c r="AS219" s="69">
        <v>1668.6576700000001</v>
      </c>
      <c r="AT219" s="70"/>
      <c r="AU219" s="70">
        <v>0.66</v>
      </c>
      <c r="AV219" s="55" t="s">
        <v>136</v>
      </c>
      <c r="AW219" s="55" t="s">
        <v>3353</v>
      </c>
    </row>
    <row r="220" spans="1:49" s="71" customFormat="1" ht="77.25" customHeight="1">
      <c r="A220" s="57">
        <v>2</v>
      </c>
      <c r="B220" s="57" t="s">
        <v>3788</v>
      </c>
      <c r="C220" s="58" t="s">
        <v>131</v>
      </c>
      <c r="D220" s="58" t="s">
        <v>2730</v>
      </c>
      <c r="E220" s="59" t="s">
        <v>3632</v>
      </c>
      <c r="F220" s="57" t="s">
        <v>5487</v>
      </c>
      <c r="G220" s="59" t="s">
        <v>3789</v>
      </c>
      <c r="H220" s="60" t="s">
        <v>2907</v>
      </c>
      <c r="I220" s="47" t="s">
        <v>2908</v>
      </c>
      <c r="J220" s="47" t="s">
        <v>135</v>
      </c>
      <c r="K220" s="47" t="s">
        <v>136</v>
      </c>
      <c r="L220" s="49" t="s">
        <v>2885</v>
      </c>
      <c r="M220" s="61" t="s">
        <v>2910</v>
      </c>
      <c r="N220" s="47" t="s">
        <v>2867</v>
      </c>
      <c r="O220" s="62">
        <v>764.77664068254182</v>
      </c>
      <c r="P220" s="62">
        <v>722.55609624853412</v>
      </c>
      <c r="Q220" s="62">
        <v>722.55609624853412</v>
      </c>
      <c r="R220" s="62">
        <v>852.61619357327027</v>
      </c>
      <c r="S220" s="65" t="s">
        <v>566</v>
      </c>
      <c r="T220" s="52" t="s">
        <v>131</v>
      </c>
      <c r="U220" s="52" t="s">
        <v>139</v>
      </c>
      <c r="V220" s="63">
        <v>42809</v>
      </c>
      <c r="W220" s="72">
        <v>42839</v>
      </c>
      <c r="X220" s="57" t="s">
        <v>2910</v>
      </c>
      <c r="Y220" s="57" t="s">
        <v>2910</v>
      </c>
      <c r="Z220" s="57" t="s">
        <v>2910</v>
      </c>
      <c r="AA220" s="57" t="s">
        <v>2910</v>
      </c>
      <c r="AB220" s="54" t="s">
        <v>5448</v>
      </c>
      <c r="AC220" s="54" t="s">
        <v>567</v>
      </c>
      <c r="AD220" s="47">
        <v>796</v>
      </c>
      <c r="AE220" s="47" t="s">
        <v>555</v>
      </c>
      <c r="AF220" s="47">
        <v>1</v>
      </c>
      <c r="AG220" s="64">
        <v>46</v>
      </c>
      <c r="AH220" s="65" t="s">
        <v>201</v>
      </c>
      <c r="AI220" s="63">
        <v>42859</v>
      </c>
      <c r="AJ220" s="53">
        <v>42859</v>
      </c>
      <c r="AK220" s="63">
        <v>43100</v>
      </c>
      <c r="AL220" s="50">
        <v>2017</v>
      </c>
      <c r="AM220" s="65" t="s">
        <v>2910</v>
      </c>
      <c r="AN220" s="64" t="s">
        <v>2911</v>
      </c>
      <c r="AO220" s="259" t="s">
        <v>3790</v>
      </c>
      <c r="AP220" s="66" t="s">
        <v>3791</v>
      </c>
      <c r="AQ220" s="49" t="s">
        <v>2914</v>
      </c>
      <c r="AR220" s="75">
        <v>2017</v>
      </c>
      <c r="AS220" s="69">
        <v>903.52600000000007</v>
      </c>
      <c r="AT220" s="70"/>
      <c r="AU220" s="70">
        <v>0.42</v>
      </c>
      <c r="AV220" s="55" t="s">
        <v>136</v>
      </c>
      <c r="AW220" s="55" t="s">
        <v>3353</v>
      </c>
    </row>
    <row r="221" spans="1:49" s="71" customFormat="1" ht="77.25" customHeight="1">
      <c r="A221" s="57">
        <v>2</v>
      </c>
      <c r="B221" s="57" t="s">
        <v>3792</v>
      </c>
      <c r="C221" s="58" t="s">
        <v>131</v>
      </c>
      <c r="D221" s="58" t="s">
        <v>2730</v>
      </c>
      <c r="E221" s="59" t="s">
        <v>3632</v>
      </c>
      <c r="F221" s="57" t="s">
        <v>5488</v>
      </c>
      <c r="G221" s="59" t="s">
        <v>3793</v>
      </c>
      <c r="H221" s="60" t="s">
        <v>2907</v>
      </c>
      <c r="I221" s="47" t="s">
        <v>2908</v>
      </c>
      <c r="J221" s="47" t="s">
        <v>135</v>
      </c>
      <c r="K221" s="47" t="s">
        <v>136</v>
      </c>
      <c r="L221" s="49" t="s">
        <v>2885</v>
      </c>
      <c r="M221" s="61" t="s">
        <v>2910</v>
      </c>
      <c r="N221" s="47" t="s">
        <v>2867</v>
      </c>
      <c r="O221" s="62">
        <v>591.79145080801027</v>
      </c>
      <c r="P221" s="62">
        <v>559.12077709249013</v>
      </c>
      <c r="Q221" s="62">
        <v>559.12077709249013</v>
      </c>
      <c r="R221" s="62">
        <v>659.76251696913835</v>
      </c>
      <c r="S221" s="65" t="s">
        <v>566</v>
      </c>
      <c r="T221" s="52" t="s">
        <v>131</v>
      </c>
      <c r="U221" s="52" t="s">
        <v>139</v>
      </c>
      <c r="V221" s="63">
        <v>42809</v>
      </c>
      <c r="W221" s="72">
        <v>42839</v>
      </c>
      <c r="X221" s="57" t="s">
        <v>2910</v>
      </c>
      <c r="Y221" s="57" t="s">
        <v>2910</v>
      </c>
      <c r="Z221" s="57" t="s">
        <v>2910</v>
      </c>
      <c r="AA221" s="57" t="s">
        <v>2910</v>
      </c>
      <c r="AB221" s="54" t="s">
        <v>5448</v>
      </c>
      <c r="AC221" s="54" t="s">
        <v>567</v>
      </c>
      <c r="AD221" s="47">
        <v>796</v>
      </c>
      <c r="AE221" s="47" t="s">
        <v>555</v>
      </c>
      <c r="AF221" s="47">
        <v>1</v>
      </c>
      <c r="AG221" s="64">
        <v>46</v>
      </c>
      <c r="AH221" s="65" t="s">
        <v>201</v>
      </c>
      <c r="AI221" s="63">
        <v>42859</v>
      </c>
      <c r="AJ221" s="53">
        <v>42859</v>
      </c>
      <c r="AK221" s="63">
        <v>43465</v>
      </c>
      <c r="AL221" s="50" t="s">
        <v>310</v>
      </c>
      <c r="AM221" s="65" t="s">
        <v>2910</v>
      </c>
      <c r="AN221" s="64" t="s">
        <v>2911</v>
      </c>
      <c r="AO221" s="259" t="s">
        <v>3794</v>
      </c>
      <c r="AP221" s="66" t="s">
        <v>3795</v>
      </c>
      <c r="AQ221" s="49" t="s">
        <v>2914</v>
      </c>
      <c r="AR221" s="75">
        <v>2018</v>
      </c>
      <c r="AS221" s="69">
        <v>887.9838896</v>
      </c>
      <c r="AT221" s="70"/>
      <c r="AU221" s="70">
        <v>0.32500000000000001</v>
      </c>
      <c r="AV221" s="55" t="s">
        <v>136</v>
      </c>
      <c r="AW221" s="55" t="s">
        <v>3353</v>
      </c>
    </row>
    <row r="222" spans="1:49" s="71" customFormat="1" ht="77.25" customHeight="1">
      <c r="A222" s="57">
        <v>2</v>
      </c>
      <c r="B222" s="57" t="s">
        <v>3796</v>
      </c>
      <c r="C222" s="58" t="s">
        <v>131</v>
      </c>
      <c r="D222" s="58" t="s">
        <v>2730</v>
      </c>
      <c r="E222" s="59" t="s">
        <v>3632</v>
      </c>
      <c r="F222" s="57" t="s">
        <v>5489</v>
      </c>
      <c r="G222" s="59" t="s">
        <v>3797</v>
      </c>
      <c r="H222" s="60" t="s">
        <v>2907</v>
      </c>
      <c r="I222" s="47" t="s">
        <v>2908</v>
      </c>
      <c r="J222" s="47" t="s">
        <v>135</v>
      </c>
      <c r="K222" s="47" t="s">
        <v>136</v>
      </c>
      <c r="L222" s="49" t="s">
        <v>2885</v>
      </c>
      <c r="M222" s="61" t="s">
        <v>2910</v>
      </c>
      <c r="N222" s="47" t="s">
        <v>2867</v>
      </c>
      <c r="O222" s="62">
        <v>1274.6277245123235</v>
      </c>
      <c r="P222" s="62">
        <v>1204.2601508026003</v>
      </c>
      <c r="Q222" s="62">
        <v>1204.2601508026003</v>
      </c>
      <c r="R222" s="62">
        <v>1421.0269779470682</v>
      </c>
      <c r="S222" s="65" t="s">
        <v>566</v>
      </c>
      <c r="T222" s="52" t="s">
        <v>131</v>
      </c>
      <c r="U222" s="52" t="s">
        <v>139</v>
      </c>
      <c r="V222" s="63">
        <v>42809</v>
      </c>
      <c r="W222" s="72">
        <v>42839</v>
      </c>
      <c r="X222" s="57" t="s">
        <v>2910</v>
      </c>
      <c r="Y222" s="57" t="s">
        <v>2910</v>
      </c>
      <c r="Z222" s="57" t="s">
        <v>2910</v>
      </c>
      <c r="AA222" s="57" t="s">
        <v>2910</v>
      </c>
      <c r="AB222" s="54" t="s">
        <v>5448</v>
      </c>
      <c r="AC222" s="54" t="s">
        <v>567</v>
      </c>
      <c r="AD222" s="47">
        <v>796</v>
      </c>
      <c r="AE222" s="47" t="s">
        <v>555</v>
      </c>
      <c r="AF222" s="47">
        <v>1</v>
      </c>
      <c r="AG222" s="64">
        <v>46</v>
      </c>
      <c r="AH222" s="65" t="s">
        <v>201</v>
      </c>
      <c r="AI222" s="63">
        <v>42859</v>
      </c>
      <c r="AJ222" s="53">
        <v>42859</v>
      </c>
      <c r="AK222" s="63">
        <v>43100</v>
      </c>
      <c r="AL222" s="50">
        <v>2017</v>
      </c>
      <c r="AM222" s="65" t="s">
        <v>2910</v>
      </c>
      <c r="AN222" s="64" t="s">
        <v>2911</v>
      </c>
      <c r="AO222" s="259" t="s">
        <v>3798</v>
      </c>
      <c r="AP222" s="66" t="s">
        <v>3799</v>
      </c>
      <c r="AQ222" s="49" t="s">
        <v>2914</v>
      </c>
      <c r="AR222" s="75">
        <v>2017</v>
      </c>
      <c r="AS222" s="69">
        <v>1493.29</v>
      </c>
      <c r="AT222" s="70"/>
      <c r="AU222" s="70">
        <v>0.7</v>
      </c>
      <c r="AV222" s="55" t="s">
        <v>136</v>
      </c>
      <c r="AW222" s="55" t="s">
        <v>3353</v>
      </c>
    </row>
    <row r="223" spans="1:49" s="71" customFormat="1" ht="77.25" customHeight="1">
      <c r="A223" s="57">
        <v>2</v>
      </c>
      <c r="B223" s="57" t="s">
        <v>3800</v>
      </c>
      <c r="C223" s="58" t="s">
        <v>131</v>
      </c>
      <c r="D223" s="58" t="s">
        <v>2730</v>
      </c>
      <c r="E223" s="59" t="s">
        <v>3632</v>
      </c>
      <c r="F223" s="57" t="s">
        <v>5490</v>
      </c>
      <c r="G223" s="59" t="s">
        <v>3801</v>
      </c>
      <c r="H223" s="60" t="s">
        <v>2907</v>
      </c>
      <c r="I223" s="47" t="s">
        <v>2908</v>
      </c>
      <c r="J223" s="47" t="s">
        <v>135</v>
      </c>
      <c r="K223" s="47" t="s">
        <v>136</v>
      </c>
      <c r="L223" s="49" t="s">
        <v>2885</v>
      </c>
      <c r="M223" s="61" t="s">
        <v>2910</v>
      </c>
      <c r="N223" s="47" t="s">
        <v>2867</v>
      </c>
      <c r="O223" s="62">
        <v>1274.6277245123235</v>
      </c>
      <c r="P223" s="62">
        <v>1204.2601508026003</v>
      </c>
      <c r="Q223" s="62">
        <v>1204.2601508026003</v>
      </c>
      <c r="R223" s="62">
        <v>1421.0269779470682</v>
      </c>
      <c r="S223" s="65" t="s">
        <v>566</v>
      </c>
      <c r="T223" s="52" t="s">
        <v>131</v>
      </c>
      <c r="U223" s="52" t="s">
        <v>139</v>
      </c>
      <c r="V223" s="63">
        <v>42809</v>
      </c>
      <c r="W223" s="72">
        <v>42839</v>
      </c>
      <c r="X223" s="57" t="s">
        <v>2910</v>
      </c>
      <c r="Y223" s="57" t="s">
        <v>2910</v>
      </c>
      <c r="Z223" s="57" t="s">
        <v>2910</v>
      </c>
      <c r="AA223" s="57" t="s">
        <v>2910</v>
      </c>
      <c r="AB223" s="54" t="s">
        <v>5448</v>
      </c>
      <c r="AC223" s="54" t="s">
        <v>567</v>
      </c>
      <c r="AD223" s="47">
        <v>796</v>
      </c>
      <c r="AE223" s="47" t="s">
        <v>555</v>
      </c>
      <c r="AF223" s="47">
        <v>1</v>
      </c>
      <c r="AG223" s="64">
        <v>46</v>
      </c>
      <c r="AH223" s="65" t="s">
        <v>201</v>
      </c>
      <c r="AI223" s="63">
        <v>42859</v>
      </c>
      <c r="AJ223" s="53">
        <v>42859</v>
      </c>
      <c r="AK223" s="63">
        <v>43100</v>
      </c>
      <c r="AL223" s="50">
        <v>2017</v>
      </c>
      <c r="AM223" s="65" t="s">
        <v>2910</v>
      </c>
      <c r="AN223" s="64" t="s">
        <v>2911</v>
      </c>
      <c r="AO223" s="259" t="s">
        <v>3802</v>
      </c>
      <c r="AP223" s="66" t="s">
        <v>3803</v>
      </c>
      <c r="AQ223" s="49" t="s">
        <v>2914</v>
      </c>
      <c r="AR223" s="75">
        <v>2017</v>
      </c>
      <c r="AS223" s="69">
        <v>1493.29</v>
      </c>
      <c r="AT223" s="70"/>
      <c r="AU223" s="70">
        <v>0.7</v>
      </c>
      <c r="AV223" s="55" t="s">
        <v>136</v>
      </c>
      <c r="AW223" s="55" t="s">
        <v>3353</v>
      </c>
    </row>
    <row r="224" spans="1:49" s="71" customFormat="1" ht="77.25" customHeight="1">
      <c r="A224" s="57">
        <v>2</v>
      </c>
      <c r="B224" s="57" t="s">
        <v>3804</v>
      </c>
      <c r="C224" s="58" t="s">
        <v>131</v>
      </c>
      <c r="D224" s="58" t="s">
        <v>2730</v>
      </c>
      <c r="E224" s="59" t="s">
        <v>3632</v>
      </c>
      <c r="F224" s="57" t="s">
        <v>5491</v>
      </c>
      <c r="G224" s="59" t="s">
        <v>3805</v>
      </c>
      <c r="H224" s="60" t="s">
        <v>2907</v>
      </c>
      <c r="I224" s="47" t="s">
        <v>2908</v>
      </c>
      <c r="J224" s="47" t="s">
        <v>135</v>
      </c>
      <c r="K224" s="47" t="s">
        <v>136</v>
      </c>
      <c r="L224" s="49" t="s">
        <v>2885</v>
      </c>
      <c r="M224" s="61" t="s">
        <v>2910</v>
      </c>
      <c r="N224" s="47" t="s">
        <v>2867</v>
      </c>
      <c r="O224" s="62">
        <v>874.03044651286507</v>
      </c>
      <c r="P224" s="62">
        <v>825.77839296643231</v>
      </c>
      <c r="Q224" s="62">
        <v>825.77839296643231</v>
      </c>
      <c r="R224" s="62">
        <v>974.41850370039003</v>
      </c>
      <c r="S224" s="65" t="s">
        <v>566</v>
      </c>
      <c r="T224" s="52" t="s">
        <v>131</v>
      </c>
      <c r="U224" s="52" t="s">
        <v>139</v>
      </c>
      <c r="V224" s="63">
        <v>42809</v>
      </c>
      <c r="W224" s="72">
        <v>42839</v>
      </c>
      <c r="X224" s="57" t="s">
        <v>2910</v>
      </c>
      <c r="Y224" s="57" t="s">
        <v>2910</v>
      </c>
      <c r="Z224" s="57" t="s">
        <v>2910</v>
      </c>
      <c r="AA224" s="57" t="s">
        <v>2910</v>
      </c>
      <c r="AB224" s="54" t="s">
        <v>5448</v>
      </c>
      <c r="AC224" s="54" t="s">
        <v>567</v>
      </c>
      <c r="AD224" s="47">
        <v>796</v>
      </c>
      <c r="AE224" s="47" t="s">
        <v>555</v>
      </c>
      <c r="AF224" s="47">
        <v>1</v>
      </c>
      <c r="AG224" s="64">
        <v>46</v>
      </c>
      <c r="AH224" s="65" t="s">
        <v>201</v>
      </c>
      <c r="AI224" s="63">
        <v>42859</v>
      </c>
      <c r="AJ224" s="53">
        <v>42859</v>
      </c>
      <c r="AK224" s="63">
        <v>43100</v>
      </c>
      <c r="AL224" s="50">
        <v>2017</v>
      </c>
      <c r="AM224" s="65" t="s">
        <v>2910</v>
      </c>
      <c r="AN224" s="64" t="s">
        <v>2911</v>
      </c>
      <c r="AO224" s="259" t="s">
        <v>3806</v>
      </c>
      <c r="AP224" s="66" t="s">
        <v>3807</v>
      </c>
      <c r="AQ224" s="49" t="s">
        <v>2914</v>
      </c>
      <c r="AR224" s="75">
        <v>2017</v>
      </c>
      <c r="AS224" s="69">
        <v>1011.0239999999999</v>
      </c>
      <c r="AT224" s="70"/>
      <c r="AU224" s="70">
        <v>0.48</v>
      </c>
      <c r="AV224" s="55" t="s">
        <v>136</v>
      </c>
      <c r="AW224" s="55" t="s">
        <v>3353</v>
      </c>
    </row>
    <row r="225" spans="1:49" s="71" customFormat="1" ht="77.25" customHeight="1">
      <c r="A225" s="57">
        <v>2</v>
      </c>
      <c r="B225" s="57" t="s">
        <v>3808</v>
      </c>
      <c r="C225" s="58" t="s">
        <v>131</v>
      </c>
      <c r="D225" s="58" t="s">
        <v>2730</v>
      </c>
      <c r="E225" s="59" t="s">
        <v>3632</v>
      </c>
      <c r="F225" s="57" t="s">
        <v>5492</v>
      </c>
      <c r="G225" s="59" t="s">
        <v>3809</v>
      </c>
      <c r="H225" s="60" t="s">
        <v>2907</v>
      </c>
      <c r="I225" s="47" t="s">
        <v>2908</v>
      </c>
      <c r="J225" s="47" t="s">
        <v>135</v>
      </c>
      <c r="K225" s="47" t="s">
        <v>136</v>
      </c>
      <c r="L225" s="49" t="s">
        <v>2885</v>
      </c>
      <c r="M225" s="61" t="s">
        <v>2910</v>
      </c>
      <c r="N225" s="47" t="s">
        <v>2867</v>
      </c>
      <c r="O225" s="62">
        <v>1547.7622440232703</v>
      </c>
      <c r="P225" s="62">
        <v>1462.3159022089692</v>
      </c>
      <c r="Q225" s="62">
        <v>1462.3159022089692</v>
      </c>
      <c r="R225" s="62">
        <v>1725.5327646065834</v>
      </c>
      <c r="S225" s="65" t="s">
        <v>566</v>
      </c>
      <c r="T225" s="52" t="s">
        <v>131</v>
      </c>
      <c r="U225" s="52" t="s">
        <v>139</v>
      </c>
      <c r="V225" s="63">
        <v>42809</v>
      </c>
      <c r="W225" s="72">
        <v>42839</v>
      </c>
      <c r="X225" s="57" t="s">
        <v>2910</v>
      </c>
      <c r="Y225" s="57" t="s">
        <v>2910</v>
      </c>
      <c r="Z225" s="57" t="s">
        <v>2910</v>
      </c>
      <c r="AA225" s="57" t="s">
        <v>2910</v>
      </c>
      <c r="AB225" s="54" t="s">
        <v>5448</v>
      </c>
      <c r="AC225" s="54" t="s">
        <v>567</v>
      </c>
      <c r="AD225" s="47">
        <v>796</v>
      </c>
      <c r="AE225" s="47" t="s">
        <v>555</v>
      </c>
      <c r="AF225" s="47">
        <v>1</v>
      </c>
      <c r="AG225" s="64">
        <v>46</v>
      </c>
      <c r="AH225" s="65" t="s">
        <v>201</v>
      </c>
      <c r="AI225" s="63">
        <v>42859</v>
      </c>
      <c r="AJ225" s="53">
        <v>42859</v>
      </c>
      <c r="AK225" s="63">
        <v>43465</v>
      </c>
      <c r="AL225" s="50" t="s">
        <v>310</v>
      </c>
      <c r="AM225" s="65" t="s">
        <v>2910</v>
      </c>
      <c r="AN225" s="64" t="s">
        <v>2911</v>
      </c>
      <c r="AO225" s="259" t="s">
        <v>3810</v>
      </c>
      <c r="AP225" s="66" t="s">
        <v>3811</v>
      </c>
      <c r="AQ225" s="49" t="s">
        <v>2914</v>
      </c>
      <c r="AR225" s="75">
        <v>2018</v>
      </c>
      <c r="AS225" s="69">
        <v>2322.4193953999998</v>
      </c>
      <c r="AT225" s="70"/>
      <c r="AU225" s="70">
        <v>0.85</v>
      </c>
      <c r="AV225" s="55" t="s">
        <v>136</v>
      </c>
      <c r="AW225" s="55" t="s">
        <v>3353</v>
      </c>
    </row>
    <row r="226" spans="1:49" s="71" customFormat="1" ht="77.25" customHeight="1">
      <c r="A226" s="57">
        <v>2</v>
      </c>
      <c r="B226" s="57" t="s">
        <v>3812</v>
      </c>
      <c r="C226" s="58" t="s">
        <v>131</v>
      </c>
      <c r="D226" s="58" t="s">
        <v>2730</v>
      </c>
      <c r="E226" s="59" t="s">
        <v>3632</v>
      </c>
      <c r="F226" s="57" t="s">
        <v>5493</v>
      </c>
      <c r="G226" s="59" t="s">
        <v>3813</v>
      </c>
      <c r="H226" s="60" t="s">
        <v>2907</v>
      </c>
      <c r="I226" s="47" t="s">
        <v>2908</v>
      </c>
      <c r="J226" s="47" t="s">
        <v>135</v>
      </c>
      <c r="K226" s="47" t="s">
        <v>136</v>
      </c>
      <c r="L226" s="49" t="s">
        <v>2885</v>
      </c>
      <c r="M226" s="61" t="s">
        <v>2910</v>
      </c>
      <c r="N226" s="47" t="s">
        <v>2867</v>
      </c>
      <c r="O226" s="62">
        <v>855.82147384921552</v>
      </c>
      <c r="P226" s="62">
        <v>808.57467364290835</v>
      </c>
      <c r="Q226" s="62">
        <v>808.57467364290835</v>
      </c>
      <c r="R226" s="62">
        <v>954.1181148986318</v>
      </c>
      <c r="S226" s="65" t="s">
        <v>566</v>
      </c>
      <c r="T226" s="52" t="s">
        <v>131</v>
      </c>
      <c r="U226" s="52" t="s">
        <v>139</v>
      </c>
      <c r="V226" s="63">
        <v>42809</v>
      </c>
      <c r="W226" s="72">
        <v>42839</v>
      </c>
      <c r="X226" s="57" t="s">
        <v>2910</v>
      </c>
      <c r="Y226" s="57" t="s">
        <v>2910</v>
      </c>
      <c r="Z226" s="57" t="s">
        <v>2910</v>
      </c>
      <c r="AA226" s="57" t="s">
        <v>2910</v>
      </c>
      <c r="AB226" s="54" t="s">
        <v>5448</v>
      </c>
      <c r="AC226" s="54" t="s">
        <v>567</v>
      </c>
      <c r="AD226" s="47">
        <v>796</v>
      </c>
      <c r="AE226" s="47" t="s">
        <v>555</v>
      </c>
      <c r="AF226" s="47">
        <v>1</v>
      </c>
      <c r="AG226" s="64">
        <v>46</v>
      </c>
      <c r="AH226" s="65" t="s">
        <v>201</v>
      </c>
      <c r="AI226" s="63">
        <v>42859</v>
      </c>
      <c r="AJ226" s="53">
        <v>42859</v>
      </c>
      <c r="AK226" s="63">
        <v>43100</v>
      </c>
      <c r="AL226" s="50">
        <v>2017</v>
      </c>
      <c r="AM226" s="65" t="s">
        <v>2910</v>
      </c>
      <c r="AN226" s="64" t="s">
        <v>2911</v>
      </c>
      <c r="AO226" s="259" t="s">
        <v>3814</v>
      </c>
      <c r="AP226" s="66" t="s">
        <v>3815</v>
      </c>
      <c r="AQ226" s="49" t="s">
        <v>2914</v>
      </c>
      <c r="AR226" s="75">
        <v>2017</v>
      </c>
      <c r="AS226" s="69">
        <v>989.9609999999999</v>
      </c>
      <c r="AT226" s="70"/>
      <c r="AU226" s="70">
        <v>0.47</v>
      </c>
      <c r="AV226" s="55" t="s">
        <v>136</v>
      </c>
      <c r="AW226" s="55" t="s">
        <v>3353</v>
      </c>
    </row>
    <row r="227" spans="1:49" s="71" customFormat="1" ht="77.25" customHeight="1">
      <c r="A227" s="57">
        <v>2</v>
      </c>
      <c r="B227" s="57" t="s">
        <v>3816</v>
      </c>
      <c r="C227" s="58" t="s">
        <v>131</v>
      </c>
      <c r="D227" s="58" t="s">
        <v>2730</v>
      </c>
      <c r="E227" s="59" t="s">
        <v>3632</v>
      </c>
      <c r="F227" s="57" t="s">
        <v>5494</v>
      </c>
      <c r="G227" s="59" t="s">
        <v>3817</v>
      </c>
      <c r="H227" s="60" t="s">
        <v>2907</v>
      </c>
      <c r="I227" s="47" t="s">
        <v>2908</v>
      </c>
      <c r="J227" s="47" t="s">
        <v>135</v>
      </c>
      <c r="K227" s="47" t="s">
        <v>136</v>
      </c>
      <c r="L227" s="49" t="s">
        <v>2885</v>
      </c>
      <c r="M227" s="61" t="s">
        <v>2910</v>
      </c>
      <c r="N227" s="47" t="s">
        <v>2867</v>
      </c>
      <c r="O227" s="62">
        <v>1238.2097993256718</v>
      </c>
      <c r="P227" s="62">
        <v>1169.8527121555519</v>
      </c>
      <c r="Q227" s="62">
        <v>1169.8527121555519</v>
      </c>
      <c r="R227" s="62">
        <v>1380.4262003435513</v>
      </c>
      <c r="S227" s="65" t="s">
        <v>566</v>
      </c>
      <c r="T227" s="52" t="s">
        <v>131</v>
      </c>
      <c r="U227" s="52" t="s">
        <v>139</v>
      </c>
      <c r="V227" s="63">
        <v>42809</v>
      </c>
      <c r="W227" s="72">
        <v>42839</v>
      </c>
      <c r="X227" s="57" t="s">
        <v>2910</v>
      </c>
      <c r="Y227" s="57" t="s">
        <v>2910</v>
      </c>
      <c r="Z227" s="57" t="s">
        <v>2910</v>
      </c>
      <c r="AA227" s="57" t="s">
        <v>2910</v>
      </c>
      <c r="AB227" s="54" t="s">
        <v>5448</v>
      </c>
      <c r="AC227" s="54" t="s">
        <v>567</v>
      </c>
      <c r="AD227" s="47">
        <v>796</v>
      </c>
      <c r="AE227" s="47" t="s">
        <v>555</v>
      </c>
      <c r="AF227" s="47">
        <v>1</v>
      </c>
      <c r="AG227" s="64">
        <v>46</v>
      </c>
      <c r="AH227" s="65" t="s">
        <v>201</v>
      </c>
      <c r="AI227" s="63">
        <v>42859</v>
      </c>
      <c r="AJ227" s="53">
        <v>42859</v>
      </c>
      <c r="AK227" s="63">
        <v>43465</v>
      </c>
      <c r="AL227" s="50" t="s">
        <v>310</v>
      </c>
      <c r="AM227" s="65" t="s">
        <v>2910</v>
      </c>
      <c r="AN227" s="64" t="s">
        <v>2911</v>
      </c>
      <c r="AO227" s="259" t="s">
        <v>3818</v>
      </c>
      <c r="AP227" s="66" t="s">
        <v>3819</v>
      </c>
      <c r="AQ227" s="49" t="s">
        <v>2914</v>
      </c>
      <c r="AR227" s="75">
        <v>2018</v>
      </c>
      <c r="AS227" s="69">
        <v>1857.9355233999995</v>
      </c>
      <c r="AT227" s="70"/>
      <c r="AU227" s="70">
        <v>0.68</v>
      </c>
      <c r="AV227" s="55" t="s">
        <v>136</v>
      </c>
      <c r="AW227" s="55" t="s">
        <v>3353</v>
      </c>
    </row>
    <row r="228" spans="1:49" s="71" customFormat="1" ht="77.25" customHeight="1">
      <c r="A228" s="57">
        <v>2</v>
      </c>
      <c r="B228" s="57" t="s">
        <v>3820</v>
      </c>
      <c r="C228" s="58" t="s">
        <v>131</v>
      </c>
      <c r="D228" s="58" t="s">
        <v>2730</v>
      </c>
      <c r="E228" s="59" t="s">
        <v>3632</v>
      </c>
      <c r="F228" s="57" t="s">
        <v>5495</v>
      </c>
      <c r="G228" s="59" t="s">
        <v>3821</v>
      </c>
      <c r="H228" s="60" t="s">
        <v>2907</v>
      </c>
      <c r="I228" s="47" t="s">
        <v>2908</v>
      </c>
      <c r="J228" s="47" t="s">
        <v>135</v>
      </c>
      <c r="K228" s="47" t="s">
        <v>136</v>
      </c>
      <c r="L228" s="49" t="s">
        <v>2885</v>
      </c>
      <c r="M228" s="61" t="s">
        <v>2910</v>
      </c>
      <c r="N228" s="47" t="s">
        <v>2867</v>
      </c>
      <c r="O228" s="62">
        <v>1456.7174008511336</v>
      </c>
      <c r="P228" s="62">
        <v>1376.297315202972</v>
      </c>
      <c r="Q228" s="62">
        <v>1376.297315202972</v>
      </c>
      <c r="R228" s="62">
        <v>1624.0308319395069</v>
      </c>
      <c r="S228" s="65" t="s">
        <v>566</v>
      </c>
      <c r="T228" s="52" t="s">
        <v>131</v>
      </c>
      <c r="U228" s="52" t="s">
        <v>139</v>
      </c>
      <c r="V228" s="63">
        <v>42809</v>
      </c>
      <c r="W228" s="72">
        <v>42839</v>
      </c>
      <c r="X228" s="57" t="s">
        <v>2910</v>
      </c>
      <c r="Y228" s="57" t="s">
        <v>2910</v>
      </c>
      <c r="Z228" s="57" t="s">
        <v>2910</v>
      </c>
      <c r="AA228" s="57" t="s">
        <v>2910</v>
      </c>
      <c r="AB228" s="54" t="s">
        <v>5448</v>
      </c>
      <c r="AC228" s="54" t="s">
        <v>567</v>
      </c>
      <c r="AD228" s="47">
        <v>796</v>
      </c>
      <c r="AE228" s="47" t="s">
        <v>555</v>
      </c>
      <c r="AF228" s="47">
        <v>1</v>
      </c>
      <c r="AG228" s="64">
        <v>46</v>
      </c>
      <c r="AH228" s="65" t="s">
        <v>201</v>
      </c>
      <c r="AI228" s="63">
        <v>42859</v>
      </c>
      <c r="AJ228" s="53">
        <v>42859</v>
      </c>
      <c r="AK228" s="63">
        <v>43465</v>
      </c>
      <c r="AL228" s="50" t="s">
        <v>310</v>
      </c>
      <c r="AM228" s="65" t="s">
        <v>2910</v>
      </c>
      <c r="AN228" s="64" t="s">
        <v>2911</v>
      </c>
      <c r="AO228" s="259" t="s">
        <v>3822</v>
      </c>
      <c r="AP228" s="66" t="s">
        <v>3823</v>
      </c>
      <c r="AQ228" s="49" t="s">
        <v>2914</v>
      </c>
      <c r="AR228" s="75">
        <v>2018</v>
      </c>
      <c r="AS228" s="69">
        <v>2185.8064884</v>
      </c>
      <c r="AT228" s="70"/>
      <c r="AU228" s="70">
        <v>2.1</v>
      </c>
      <c r="AV228" s="55" t="s">
        <v>136</v>
      </c>
      <c r="AW228" s="55" t="s">
        <v>3353</v>
      </c>
    </row>
    <row r="229" spans="1:49" s="71" customFormat="1" ht="77.25" customHeight="1">
      <c r="A229" s="57">
        <v>2</v>
      </c>
      <c r="B229" s="57" t="s">
        <v>3824</v>
      </c>
      <c r="C229" s="58" t="s">
        <v>131</v>
      </c>
      <c r="D229" s="58" t="s">
        <v>2730</v>
      </c>
      <c r="E229" s="59" t="s">
        <v>3632</v>
      </c>
      <c r="F229" s="57" t="s">
        <v>5496</v>
      </c>
      <c r="G229" s="59" t="s">
        <v>3825</v>
      </c>
      <c r="H229" s="60" t="s">
        <v>2907</v>
      </c>
      <c r="I229" s="47" t="s">
        <v>2908</v>
      </c>
      <c r="J229" s="47" t="s">
        <v>135</v>
      </c>
      <c r="K229" s="47" t="s">
        <v>136</v>
      </c>
      <c r="L229" s="49" t="s">
        <v>2885</v>
      </c>
      <c r="M229" s="61" t="s">
        <v>2910</v>
      </c>
      <c r="N229" s="47" t="s">
        <v>2867</v>
      </c>
      <c r="O229" s="62">
        <v>1456.7174008511336</v>
      </c>
      <c r="P229" s="62">
        <v>1376.297315202972</v>
      </c>
      <c r="Q229" s="62">
        <v>1376.297315202972</v>
      </c>
      <c r="R229" s="62">
        <v>1624.0308319395069</v>
      </c>
      <c r="S229" s="65" t="s">
        <v>566</v>
      </c>
      <c r="T229" s="52" t="s">
        <v>131</v>
      </c>
      <c r="U229" s="52" t="s">
        <v>139</v>
      </c>
      <c r="V229" s="63">
        <v>42809</v>
      </c>
      <c r="W229" s="72">
        <v>42839</v>
      </c>
      <c r="X229" s="57" t="s">
        <v>2910</v>
      </c>
      <c r="Y229" s="57" t="s">
        <v>2910</v>
      </c>
      <c r="Z229" s="57" t="s">
        <v>2910</v>
      </c>
      <c r="AA229" s="57" t="s">
        <v>2910</v>
      </c>
      <c r="AB229" s="54" t="s">
        <v>5448</v>
      </c>
      <c r="AC229" s="54" t="s">
        <v>567</v>
      </c>
      <c r="AD229" s="47">
        <v>796</v>
      </c>
      <c r="AE229" s="47" t="s">
        <v>555</v>
      </c>
      <c r="AF229" s="47">
        <v>1</v>
      </c>
      <c r="AG229" s="64">
        <v>46</v>
      </c>
      <c r="AH229" s="65" t="s">
        <v>201</v>
      </c>
      <c r="AI229" s="63">
        <v>42859</v>
      </c>
      <c r="AJ229" s="53">
        <v>42859</v>
      </c>
      <c r="AK229" s="63">
        <v>43465</v>
      </c>
      <c r="AL229" s="50" t="s">
        <v>310</v>
      </c>
      <c r="AM229" s="65" t="s">
        <v>2910</v>
      </c>
      <c r="AN229" s="64" t="s">
        <v>2911</v>
      </c>
      <c r="AO229" s="259" t="s">
        <v>3826</v>
      </c>
      <c r="AP229" s="66" t="s">
        <v>3827</v>
      </c>
      <c r="AQ229" s="49" t="s">
        <v>2914</v>
      </c>
      <c r="AR229" s="75">
        <v>2018</v>
      </c>
      <c r="AS229" s="69">
        <v>2185.8064884</v>
      </c>
      <c r="AT229" s="70"/>
      <c r="AU229" s="70">
        <v>0.8</v>
      </c>
      <c r="AV229" s="55" t="s">
        <v>136</v>
      </c>
      <c r="AW229" s="55" t="s">
        <v>3353</v>
      </c>
    </row>
    <row r="230" spans="1:49" s="71" customFormat="1" ht="77.25" customHeight="1">
      <c r="A230" s="57">
        <v>2</v>
      </c>
      <c r="B230" s="57" t="s">
        <v>3828</v>
      </c>
      <c r="C230" s="58" t="s">
        <v>131</v>
      </c>
      <c r="D230" s="58" t="s">
        <v>2730</v>
      </c>
      <c r="E230" s="59" t="s">
        <v>3632</v>
      </c>
      <c r="F230" s="57" t="s">
        <v>5497</v>
      </c>
      <c r="G230" s="59" t="s">
        <v>3829</v>
      </c>
      <c r="H230" s="60" t="s">
        <v>2907</v>
      </c>
      <c r="I230" s="47" t="s">
        <v>2908</v>
      </c>
      <c r="J230" s="47" t="s">
        <v>135</v>
      </c>
      <c r="K230" s="47" t="s">
        <v>136</v>
      </c>
      <c r="L230" s="49" t="s">
        <v>2885</v>
      </c>
      <c r="M230" s="61" t="s">
        <v>2910</v>
      </c>
      <c r="N230" s="47" t="s">
        <v>2867</v>
      </c>
      <c r="O230" s="62">
        <v>1201.7918640038358</v>
      </c>
      <c r="P230" s="62">
        <v>1135.4452831201272</v>
      </c>
      <c r="Q230" s="62">
        <v>1135.4452831201272</v>
      </c>
      <c r="R230" s="62">
        <v>1339.82543408175</v>
      </c>
      <c r="S230" s="65" t="s">
        <v>566</v>
      </c>
      <c r="T230" s="52" t="s">
        <v>131</v>
      </c>
      <c r="U230" s="52" t="s">
        <v>139</v>
      </c>
      <c r="V230" s="63">
        <v>42809</v>
      </c>
      <c r="W230" s="72">
        <v>42839</v>
      </c>
      <c r="X230" s="57" t="s">
        <v>2910</v>
      </c>
      <c r="Y230" s="57" t="s">
        <v>2910</v>
      </c>
      <c r="Z230" s="57" t="s">
        <v>2910</v>
      </c>
      <c r="AA230" s="57" t="s">
        <v>2910</v>
      </c>
      <c r="AB230" s="54" t="s">
        <v>5448</v>
      </c>
      <c r="AC230" s="54" t="s">
        <v>567</v>
      </c>
      <c r="AD230" s="47">
        <v>796</v>
      </c>
      <c r="AE230" s="47" t="s">
        <v>555</v>
      </c>
      <c r="AF230" s="47">
        <v>1</v>
      </c>
      <c r="AG230" s="64">
        <v>46</v>
      </c>
      <c r="AH230" s="65" t="s">
        <v>201</v>
      </c>
      <c r="AI230" s="63">
        <v>42859</v>
      </c>
      <c r="AJ230" s="53">
        <v>42859</v>
      </c>
      <c r="AK230" s="63">
        <v>43465</v>
      </c>
      <c r="AL230" s="50" t="s">
        <v>310</v>
      </c>
      <c r="AM230" s="65" t="s">
        <v>2910</v>
      </c>
      <c r="AN230" s="64" t="s">
        <v>2911</v>
      </c>
      <c r="AO230" s="259" t="s">
        <v>3830</v>
      </c>
      <c r="AP230" s="66" t="s">
        <v>3831</v>
      </c>
      <c r="AQ230" s="49" t="s">
        <v>2914</v>
      </c>
      <c r="AR230" s="75">
        <v>2018</v>
      </c>
      <c r="AS230" s="69">
        <v>1803.2903606</v>
      </c>
      <c r="AT230" s="70"/>
      <c r="AU230" s="70">
        <v>0.66</v>
      </c>
      <c r="AV230" s="55" t="s">
        <v>136</v>
      </c>
      <c r="AW230" s="55" t="s">
        <v>3353</v>
      </c>
    </row>
    <row r="231" spans="1:49" s="71" customFormat="1" ht="77.25" customHeight="1">
      <c r="A231" s="57">
        <v>2</v>
      </c>
      <c r="B231" s="57" t="s">
        <v>3832</v>
      </c>
      <c r="C231" s="58" t="s">
        <v>131</v>
      </c>
      <c r="D231" s="58" t="s">
        <v>2730</v>
      </c>
      <c r="E231" s="59" t="s">
        <v>3632</v>
      </c>
      <c r="F231" s="57" t="s">
        <v>5498</v>
      </c>
      <c r="G231" s="59" t="s">
        <v>3833</v>
      </c>
      <c r="H231" s="60" t="s">
        <v>2907</v>
      </c>
      <c r="I231" s="47" t="s">
        <v>2908</v>
      </c>
      <c r="J231" s="47" t="s">
        <v>135</v>
      </c>
      <c r="K231" s="47" t="s">
        <v>136</v>
      </c>
      <c r="L231" s="49" t="s">
        <v>2885</v>
      </c>
      <c r="M231" s="61" t="s">
        <v>2910</v>
      </c>
      <c r="N231" s="47" t="s">
        <v>2867</v>
      </c>
      <c r="O231" s="62">
        <v>673.73179751040516</v>
      </c>
      <c r="P231" s="62">
        <v>636.53750924253688</v>
      </c>
      <c r="Q231" s="62">
        <v>636.53750924253688</v>
      </c>
      <c r="R231" s="62">
        <v>751.11426090619352</v>
      </c>
      <c r="S231" s="65" t="s">
        <v>566</v>
      </c>
      <c r="T231" s="52" t="s">
        <v>131</v>
      </c>
      <c r="U231" s="52" t="s">
        <v>139</v>
      </c>
      <c r="V231" s="63">
        <v>42809</v>
      </c>
      <c r="W231" s="72">
        <v>42839</v>
      </c>
      <c r="X231" s="57" t="s">
        <v>2910</v>
      </c>
      <c r="Y231" s="57" t="s">
        <v>2910</v>
      </c>
      <c r="Z231" s="57" t="s">
        <v>2910</v>
      </c>
      <c r="AA231" s="57" t="s">
        <v>2910</v>
      </c>
      <c r="AB231" s="54" t="s">
        <v>5448</v>
      </c>
      <c r="AC231" s="54" t="s">
        <v>567</v>
      </c>
      <c r="AD231" s="47">
        <v>796</v>
      </c>
      <c r="AE231" s="47" t="s">
        <v>555</v>
      </c>
      <c r="AF231" s="47">
        <v>1</v>
      </c>
      <c r="AG231" s="64">
        <v>46</v>
      </c>
      <c r="AH231" s="65" t="s">
        <v>201</v>
      </c>
      <c r="AI231" s="63">
        <v>42859</v>
      </c>
      <c r="AJ231" s="53">
        <v>42859</v>
      </c>
      <c r="AK231" s="63">
        <v>43100</v>
      </c>
      <c r="AL231" s="50">
        <v>2017</v>
      </c>
      <c r="AM231" s="65" t="s">
        <v>2910</v>
      </c>
      <c r="AN231" s="64" t="s">
        <v>2911</v>
      </c>
      <c r="AO231" s="259" t="s">
        <v>3834</v>
      </c>
      <c r="AP231" s="66" t="s">
        <v>3835</v>
      </c>
      <c r="AQ231" s="49" t="s">
        <v>2914</v>
      </c>
      <c r="AR231" s="75">
        <v>2017</v>
      </c>
      <c r="AS231" s="69">
        <v>779.33099999999979</v>
      </c>
      <c r="AT231" s="70"/>
      <c r="AU231" s="70">
        <v>0.37</v>
      </c>
      <c r="AV231" s="55" t="s">
        <v>136</v>
      </c>
      <c r="AW231" s="55" t="s">
        <v>3353</v>
      </c>
    </row>
    <row r="232" spans="1:49" s="71" customFormat="1" ht="77.25" customHeight="1">
      <c r="A232" s="57">
        <v>2</v>
      </c>
      <c r="B232" s="57" t="s">
        <v>3836</v>
      </c>
      <c r="C232" s="58" t="s">
        <v>131</v>
      </c>
      <c r="D232" s="58" t="s">
        <v>2730</v>
      </c>
      <c r="E232" s="59" t="s">
        <v>3632</v>
      </c>
      <c r="F232" s="57" t="s">
        <v>5499</v>
      </c>
      <c r="G232" s="59" t="s">
        <v>3837</v>
      </c>
      <c r="H232" s="60" t="s">
        <v>2907</v>
      </c>
      <c r="I232" s="47" t="s">
        <v>2908</v>
      </c>
      <c r="J232" s="47" t="s">
        <v>135</v>
      </c>
      <c r="K232" s="47" t="s">
        <v>136</v>
      </c>
      <c r="L232" s="49" t="s">
        <v>2885</v>
      </c>
      <c r="M232" s="61" t="s">
        <v>2910</v>
      </c>
      <c r="N232" s="47" t="s">
        <v>2867</v>
      </c>
      <c r="O232" s="62">
        <v>910.44838169951583</v>
      </c>
      <c r="P232" s="62">
        <v>860.18583161348067</v>
      </c>
      <c r="Q232" s="62">
        <v>860.18583161348067</v>
      </c>
      <c r="R232" s="62">
        <v>1015.0192813039072</v>
      </c>
      <c r="S232" s="65" t="s">
        <v>566</v>
      </c>
      <c r="T232" s="52" t="s">
        <v>131</v>
      </c>
      <c r="U232" s="52" t="s">
        <v>139</v>
      </c>
      <c r="V232" s="63">
        <v>42809</v>
      </c>
      <c r="W232" s="72">
        <v>42839</v>
      </c>
      <c r="X232" s="57" t="s">
        <v>2910</v>
      </c>
      <c r="Y232" s="57" t="s">
        <v>2910</v>
      </c>
      <c r="Z232" s="57" t="s">
        <v>2910</v>
      </c>
      <c r="AA232" s="57" t="s">
        <v>2910</v>
      </c>
      <c r="AB232" s="54" t="s">
        <v>5448</v>
      </c>
      <c r="AC232" s="54" t="s">
        <v>567</v>
      </c>
      <c r="AD232" s="47">
        <v>796</v>
      </c>
      <c r="AE232" s="47" t="s">
        <v>555</v>
      </c>
      <c r="AF232" s="47">
        <v>1</v>
      </c>
      <c r="AG232" s="64">
        <v>46</v>
      </c>
      <c r="AH232" s="65" t="s">
        <v>201</v>
      </c>
      <c r="AI232" s="63">
        <v>42859</v>
      </c>
      <c r="AJ232" s="53">
        <v>42859</v>
      </c>
      <c r="AK232" s="63">
        <v>43100</v>
      </c>
      <c r="AL232" s="50">
        <v>2017</v>
      </c>
      <c r="AM232" s="65" t="s">
        <v>2910</v>
      </c>
      <c r="AN232" s="64" t="s">
        <v>2911</v>
      </c>
      <c r="AO232" s="259" t="s">
        <v>3838</v>
      </c>
      <c r="AP232" s="66" t="s">
        <v>3839</v>
      </c>
      <c r="AQ232" s="49" t="s">
        <v>2914</v>
      </c>
      <c r="AR232" s="75">
        <v>2017</v>
      </c>
      <c r="AS232" s="69">
        <v>1053.1499999999999</v>
      </c>
      <c r="AT232" s="70"/>
      <c r="AU232" s="70">
        <v>0.5</v>
      </c>
      <c r="AV232" s="55" t="s">
        <v>136</v>
      </c>
      <c r="AW232" s="55" t="s">
        <v>3353</v>
      </c>
    </row>
    <row r="233" spans="1:49" s="71" customFormat="1" ht="77.25" customHeight="1">
      <c r="A233" s="57">
        <v>2</v>
      </c>
      <c r="B233" s="57" t="s">
        <v>3840</v>
      </c>
      <c r="C233" s="58" t="s">
        <v>131</v>
      </c>
      <c r="D233" s="58" t="s">
        <v>2730</v>
      </c>
      <c r="E233" s="59" t="s">
        <v>3632</v>
      </c>
      <c r="F233" s="57" t="s">
        <v>5500</v>
      </c>
      <c r="G233" s="59" t="s">
        <v>3841</v>
      </c>
      <c r="H233" s="60" t="s">
        <v>2907</v>
      </c>
      <c r="I233" s="47" t="s">
        <v>2908</v>
      </c>
      <c r="J233" s="47" t="s">
        <v>135</v>
      </c>
      <c r="K233" s="47" t="s">
        <v>136</v>
      </c>
      <c r="L233" s="49" t="s">
        <v>2885</v>
      </c>
      <c r="M233" s="61" t="s">
        <v>2910</v>
      </c>
      <c r="N233" s="47" t="s">
        <v>2867</v>
      </c>
      <c r="O233" s="62">
        <v>546.26901901643214</v>
      </c>
      <c r="P233" s="62">
        <v>516.1114932011144</v>
      </c>
      <c r="Q233" s="62">
        <v>516.1114932011144</v>
      </c>
      <c r="R233" s="62">
        <v>609.01156197731495</v>
      </c>
      <c r="S233" s="65" t="s">
        <v>566</v>
      </c>
      <c r="T233" s="52" t="s">
        <v>131</v>
      </c>
      <c r="U233" s="52" t="s">
        <v>139</v>
      </c>
      <c r="V233" s="63">
        <v>42809</v>
      </c>
      <c r="W233" s="72">
        <v>42839</v>
      </c>
      <c r="X233" s="57" t="s">
        <v>2910</v>
      </c>
      <c r="Y233" s="57" t="s">
        <v>2910</v>
      </c>
      <c r="Z233" s="57" t="s">
        <v>2910</v>
      </c>
      <c r="AA233" s="57" t="s">
        <v>2910</v>
      </c>
      <c r="AB233" s="54" t="s">
        <v>5448</v>
      </c>
      <c r="AC233" s="54" t="s">
        <v>567</v>
      </c>
      <c r="AD233" s="47">
        <v>796</v>
      </c>
      <c r="AE233" s="47" t="s">
        <v>555</v>
      </c>
      <c r="AF233" s="47">
        <v>1</v>
      </c>
      <c r="AG233" s="64">
        <v>46</v>
      </c>
      <c r="AH233" s="65" t="s">
        <v>201</v>
      </c>
      <c r="AI233" s="63">
        <v>42859</v>
      </c>
      <c r="AJ233" s="53">
        <v>42859</v>
      </c>
      <c r="AK233" s="63">
        <v>43100</v>
      </c>
      <c r="AL233" s="50">
        <v>2017</v>
      </c>
      <c r="AM233" s="65" t="s">
        <v>2910</v>
      </c>
      <c r="AN233" s="64" t="s">
        <v>2911</v>
      </c>
      <c r="AO233" s="259" t="s">
        <v>3842</v>
      </c>
      <c r="AP233" s="66" t="s">
        <v>3843</v>
      </c>
      <c r="AQ233" s="49" t="s">
        <v>2914</v>
      </c>
      <c r="AR233" s="75">
        <v>2017</v>
      </c>
      <c r="AS233" s="69">
        <v>631.89</v>
      </c>
      <c r="AT233" s="70"/>
      <c r="AU233" s="70">
        <v>0.3</v>
      </c>
      <c r="AV233" s="55" t="s">
        <v>136</v>
      </c>
      <c r="AW233" s="55" t="s">
        <v>3353</v>
      </c>
    </row>
    <row r="234" spans="1:49" s="71" customFormat="1" ht="77.25" customHeight="1">
      <c r="A234" s="57">
        <v>2</v>
      </c>
      <c r="B234" s="57" t="s">
        <v>3844</v>
      </c>
      <c r="C234" s="58" t="s">
        <v>131</v>
      </c>
      <c r="D234" s="58" t="s">
        <v>2730</v>
      </c>
      <c r="E234" s="59" t="s">
        <v>3632</v>
      </c>
      <c r="F234" s="57" t="s">
        <v>5501</v>
      </c>
      <c r="G234" s="59" t="s">
        <v>3845</v>
      </c>
      <c r="H234" s="60" t="s">
        <v>2907</v>
      </c>
      <c r="I234" s="47" t="s">
        <v>2908</v>
      </c>
      <c r="J234" s="47" t="s">
        <v>135</v>
      </c>
      <c r="K234" s="47" t="s">
        <v>136</v>
      </c>
      <c r="L234" s="49" t="s">
        <v>2885</v>
      </c>
      <c r="M234" s="61" t="s">
        <v>2910</v>
      </c>
      <c r="N234" s="47" t="s">
        <v>2867</v>
      </c>
      <c r="O234" s="62">
        <v>455.22418584975793</v>
      </c>
      <c r="P234" s="62">
        <v>430.09291580674034</v>
      </c>
      <c r="Q234" s="62">
        <v>430.09291580674034</v>
      </c>
      <c r="R234" s="62">
        <v>507.50964065195359</v>
      </c>
      <c r="S234" s="65" t="s">
        <v>566</v>
      </c>
      <c r="T234" s="52" t="s">
        <v>131</v>
      </c>
      <c r="U234" s="52" t="s">
        <v>139</v>
      </c>
      <c r="V234" s="63">
        <v>42809</v>
      </c>
      <c r="W234" s="72">
        <v>42839</v>
      </c>
      <c r="X234" s="57" t="s">
        <v>2910</v>
      </c>
      <c r="Y234" s="57" t="s">
        <v>2910</v>
      </c>
      <c r="Z234" s="57" t="s">
        <v>2910</v>
      </c>
      <c r="AA234" s="57" t="s">
        <v>2910</v>
      </c>
      <c r="AB234" s="54" t="s">
        <v>5448</v>
      </c>
      <c r="AC234" s="54" t="s">
        <v>567</v>
      </c>
      <c r="AD234" s="47">
        <v>796</v>
      </c>
      <c r="AE234" s="47" t="s">
        <v>555</v>
      </c>
      <c r="AF234" s="47">
        <v>1</v>
      </c>
      <c r="AG234" s="64">
        <v>46</v>
      </c>
      <c r="AH234" s="65" t="s">
        <v>201</v>
      </c>
      <c r="AI234" s="63">
        <v>42859</v>
      </c>
      <c r="AJ234" s="53">
        <v>42859</v>
      </c>
      <c r="AK234" s="63">
        <v>43100</v>
      </c>
      <c r="AL234" s="50">
        <v>2017</v>
      </c>
      <c r="AM234" s="65" t="s">
        <v>2910</v>
      </c>
      <c r="AN234" s="64" t="s">
        <v>2911</v>
      </c>
      <c r="AO234" s="259" t="s">
        <v>3846</v>
      </c>
      <c r="AP234" s="66" t="s">
        <v>3847</v>
      </c>
      <c r="AQ234" s="49" t="s">
        <v>2914</v>
      </c>
      <c r="AR234" s="75">
        <v>2017</v>
      </c>
      <c r="AS234" s="69">
        <v>526.57499999999993</v>
      </c>
      <c r="AT234" s="70"/>
      <c r="AU234" s="70">
        <v>0.25</v>
      </c>
      <c r="AV234" s="55" t="s">
        <v>136</v>
      </c>
      <c r="AW234" s="55" t="s">
        <v>3353</v>
      </c>
    </row>
    <row r="235" spans="1:49" s="71" customFormat="1" ht="77.25" customHeight="1">
      <c r="A235" s="57">
        <v>2</v>
      </c>
      <c r="B235" s="57" t="s">
        <v>3848</v>
      </c>
      <c r="C235" s="58" t="s">
        <v>131</v>
      </c>
      <c r="D235" s="58" t="s">
        <v>2730</v>
      </c>
      <c r="E235" s="59" t="s">
        <v>3632</v>
      </c>
      <c r="F235" s="57" t="s">
        <v>5502</v>
      </c>
      <c r="G235" s="59" t="s">
        <v>3849</v>
      </c>
      <c r="H235" s="60" t="s">
        <v>2907</v>
      </c>
      <c r="I235" s="47" t="s">
        <v>2908</v>
      </c>
      <c r="J235" s="47" t="s">
        <v>135</v>
      </c>
      <c r="K235" s="47" t="s">
        <v>136</v>
      </c>
      <c r="L235" s="49" t="s">
        <v>2885</v>
      </c>
      <c r="M235" s="61" t="s">
        <v>2910</v>
      </c>
      <c r="N235" s="47" t="s">
        <v>2867</v>
      </c>
      <c r="O235" s="62">
        <v>855.82147384921552</v>
      </c>
      <c r="P235" s="62">
        <v>808.57467364290835</v>
      </c>
      <c r="Q235" s="62">
        <v>808.57467364290835</v>
      </c>
      <c r="R235" s="62">
        <v>954.1181148986318</v>
      </c>
      <c r="S235" s="65" t="s">
        <v>566</v>
      </c>
      <c r="T235" s="52" t="s">
        <v>131</v>
      </c>
      <c r="U235" s="52" t="s">
        <v>139</v>
      </c>
      <c r="V235" s="63">
        <v>42809</v>
      </c>
      <c r="W235" s="72">
        <v>42839</v>
      </c>
      <c r="X235" s="57" t="s">
        <v>2910</v>
      </c>
      <c r="Y235" s="57" t="s">
        <v>2910</v>
      </c>
      <c r="Z235" s="57" t="s">
        <v>2910</v>
      </c>
      <c r="AA235" s="57" t="s">
        <v>2910</v>
      </c>
      <c r="AB235" s="54" t="s">
        <v>5448</v>
      </c>
      <c r="AC235" s="54" t="s">
        <v>567</v>
      </c>
      <c r="AD235" s="47">
        <v>796</v>
      </c>
      <c r="AE235" s="47" t="s">
        <v>555</v>
      </c>
      <c r="AF235" s="47">
        <v>1</v>
      </c>
      <c r="AG235" s="64">
        <v>46</v>
      </c>
      <c r="AH235" s="65" t="s">
        <v>201</v>
      </c>
      <c r="AI235" s="63">
        <v>42859</v>
      </c>
      <c r="AJ235" s="53">
        <v>42859</v>
      </c>
      <c r="AK235" s="63">
        <v>43100</v>
      </c>
      <c r="AL235" s="50">
        <v>2017</v>
      </c>
      <c r="AM235" s="65" t="s">
        <v>2910</v>
      </c>
      <c r="AN235" s="64" t="s">
        <v>2911</v>
      </c>
      <c r="AO235" s="259" t="s">
        <v>3850</v>
      </c>
      <c r="AP235" s="66" t="s">
        <v>3851</v>
      </c>
      <c r="AQ235" s="49" t="s">
        <v>2914</v>
      </c>
      <c r="AR235" s="75">
        <v>2017</v>
      </c>
      <c r="AS235" s="69">
        <v>989.9609999999999</v>
      </c>
      <c r="AT235" s="70"/>
      <c r="AU235" s="70">
        <v>0.47</v>
      </c>
      <c r="AV235" s="55" t="s">
        <v>136</v>
      </c>
      <c r="AW235" s="55" t="s">
        <v>3353</v>
      </c>
    </row>
    <row r="236" spans="1:49" s="71" customFormat="1" ht="77.25" customHeight="1">
      <c r="A236" s="57">
        <v>2</v>
      </c>
      <c r="B236" s="57" t="s">
        <v>3852</v>
      </c>
      <c r="C236" s="58" t="s">
        <v>131</v>
      </c>
      <c r="D236" s="58" t="s">
        <v>2730</v>
      </c>
      <c r="E236" s="59" t="s">
        <v>3632</v>
      </c>
      <c r="F236" s="57" t="s">
        <v>5503</v>
      </c>
      <c r="G236" s="59" t="s">
        <v>3853</v>
      </c>
      <c r="H236" s="60" t="s">
        <v>2907</v>
      </c>
      <c r="I236" s="47" t="s">
        <v>2908</v>
      </c>
      <c r="J236" s="47" t="s">
        <v>135</v>
      </c>
      <c r="K236" s="47" t="s">
        <v>136</v>
      </c>
      <c r="L236" s="49" t="s">
        <v>2885</v>
      </c>
      <c r="M236" s="61" t="s">
        <v>2910</v>
      </c>
      <c r="N236" s="47" t="s">
        <v>2867</v>
      </c>
      <c r="O236" s="62">
        <v>11904.874149997271</v>
      </c>
      <c r="P236" s="62">
        <v>11273.371091028233</v>
      </c>
      <c r="Q236" s="62">
        <v>11273.371091028233</v>
      </c>
      <c r="R236" s="62">
        <v>13302.577887413314</v>
      </c>
      <c r="S236" s="65" t="s">
        <v>566</v>
      </c>
      <c r="T236" s="52" t="s">
        <v>131</v>
      </c>
      <c r="U236" s="52" t="s">
        <v>139</v>
      </c>
      <c r="V236" s="63">
        <v>42875</v>
      </c>
      <c r="W236" s="72">
        <v>42905</v>
      </c>
      <c r="X236" s="57" t="s">
        <v>2910</v>
      </c>
      <c r="Y236" s="57" t="s">
        <v>2910</v>
      </c>
      <c r="Z236" s="57" t="s">
        <v>2910</v>
      </c>
      <c r="AA236" s="57" t="s">
        <v>2910</v>
      </c>
      <c r="AB236" s="54" t="s">
        <v>5448</v>
      </c>
      <c r="AC236" s="54" t="s">
        <v>567</v>
      </c>
      <c r="AD236" s="47">
        <v>796</v>
      </c>
      <c r="AE236" s="47" t="s">
        <v>555</v>
      </c>
      <c r="AF236" s="47">
        <v>1</v>
      </c>
      <c r="AG236" s="64">
        <v>46</v>
      </c>
      <c r="AH236" s="65" t="s">
        <v>201</v>
      </c>
      <c r="AI236" s="63">
        <v>42925</v>
      </c>
      <c r="AJ236" s="53">
        <v>42925</v>
      </c>
      <c r="AK236" s="63">
        <v>43830</v>
      </c>
      <c r="AL236" s="50" t="s">
        <v>604</v>
      </c>
      <c r="AM236" s="65" t="s">
        <v>2910</v>
      </c>
      <c r="AN236" s="64" t="s">
        <v>2911</v>
      </c>
      <c r="AO236" s="259" t="s">
        <v>3475</v>
      </c>
      <c r="AP236" s="66" t="s">
        <v>3476</v>
      </c>
      <c r="AQ236" s="49" t="s">
        <v>2914</v>
      </c>
      <c r="AR236" s="75">
        <v>2019</v>
      </c>
      <c r="AS236" s="69">
        <v>17881.527884199997</v>
      </c>
      <c r="AT236" s="70"/>
      <c r="AU236" s="70">
        <v>6.51</v>
      </c>
      <c r="AV236" s="55" t="s">
        <v>136</v>
      </c>
      <c r="AW236" s="55" t="s">
        <v>3353</v>
      </c>
    </row>
    <row r="237" spans="1:49" s="71" customFormat="1" ht="77.25" customHeight="1">
      <c r="A237" s="57">
        <v>2</v>
      </c>
      <c r="B237" s="57" t="s">
        <v>3854</v>
      </c>
      <c r="C237" s="58" t="s">
        <v>131</v>
      </c>
      <c r="D237" s="58" t="s">
        <v>2730</v>
      </c>
      <c r="E237" s="59" t="s">
        <v>3632</v>
      </c>
      <c r="F237" s="57" t="s">
        <v>5504</v>
      </c>
      <c r="G237" s="59" t="s">
        <v>3855</v>
      </c>
      <c r="H237" s="60" t="s">
        <v>2907</v>
      </c>
      <c r="I237" s="47" t="s">
        <v>2908</v>
      </c>
      <c r="J237" s="47" t="s">
        <v>135</v>
      </c>
      <c r="K237" s="47" t="s">
        <v>136</v>
      </c>
      <c r="L237" s="49" t="s">
        <v>2885</v>
      </c>
      <c r="M237" s="61" t="s">
        <v>2910</v>
      </c>
      <c r="N237" s="47" t="s">
        <v>2867</v>
      </c>
      <c r="O237" s="62">
        <v>4096.3007807759814</v>
      </c>
      <c r="P237" s="62">
        <v>3879.0094091125388</v>
      </c>
      <c r="Q237" s="62">
        <v>3879.0094091125388</v>
      </c>
      <c r="R237" s="62">
        <v>4577.2311027527958</v>
      </c>
      <c r="S237" s="65" t="s">
        <v>566</v>
      </c>
      <c r="T237" s="52" t="s">
        <v>131</v>
      </c>
      <c r="U237" s="52" t="s">
        <v>139</v>
      </c>
      <c r="V237" s="63">
        <v>42875</v>
      </c>
      <c r="W237" s="72">
        <v>42905</v>
      </c>
      <c r="X237" s="57" t="s">
        <v>2910</v>
      </c>
      <c r="Y237" s="57" t="s">
        <v>2910</v>
      </c>
      <c r="Z237" s="57" t="s">
        <v>2910</v>
      </c>
      <c r="AA237" s="57" t="s">
        <v>2910</v>
      </c>
      <c r="AB237" s="54" t="s">
        <v>5448</v>
      </c>
      <c r="AC237" s="54" t="s">
        <v>567</v>
      </c>
      <c r="AD237" s="47">
        <v>796</v>
      </c>
      <c r="AE237" s="47" t="s">
        <v>555</v>
      </c>
      <c r="AF237" s="47">
        <v>1</v>
      </c>
      <c r="AG237" s="64">
        <v>46</v>
      </c>
      <c r="AH237" s="65" t="s">
        <v>201</v>
      </c>
      <c r="AI237" s="63">
        <v>42925</v>
      </c>
      <c r="AJ237" s="53">
        <v>42925</v>
      </c>
      <c r="AK237" s="63">
        <v>43830</v>
      </c>
      <c r="AL237" s="50" t="s">
        <v>604</v>
      </c>
      <c r="AM237" s="65" t="s">
        <v>2910</v>
      </c>
      <c r="AN237" s="64" t="s">
        <v>2911</v>
      </c>
      <c r="AO237" s="259" t="s">
        <v>3479</v>
      </c>
      <c r="AP237" s="66" t="s">
        <v>3480</v>
      </c>
      <c r="AQ237" s="49" t="s">
        <v>2914</v>
      </c>
      <c r="AR237" s="75">
        <v>2019</v>
      </c>
      <c r="AS237" s="69">
        <v>6152.7837890000001</v>
      </c>
      <c r="AT237" s="70"/>
      <c r="AU237" s="70">
        <v>2.2400000000000002</v>
      </c>
      <c r="AV237" s="55" t="s">
        <v>136</v>
      </c>
      <c r="AW237" s="55" t="s">
        <v>3353</v>
      </c>
    </row>
    <row r="238" spans="1:49" s="71" customFormat="1" ht="77.25" customHeight="1">
      <c r="A238" s="57">
        <v>2</v>
      </c>
      <c r="B238" s="57" t="s">
        <v>3856</v>
      </c>
      <c r="C238" s="58" t="s">
        <v>131</v>
      </c>
      <c r="D238" s="58" t="s">
        <v>2730</v>
      </c>
      <c r="E238" s="59" t="s">
        <v>3632</v>
      </c>
      <c r="F238" s="57" t="s">
        <v>5505</v>
      </c>
      <c r="G238" s="59" t="s">
        <v>3857</v>
      </c>
      <c r="H238" s="60" t="s">
        <v>2907</v>
      </c>
      <c r="I238" s="47" t="s">
        <v>2908</v>
      </c>
      <c r="J238" s="47" t="s">
        <v>135</v>
      </c>
      <c r="K238" s="47" t="s">
        <v>136</v>
      </c>
      <c r="L238" s="49" t="s">
        <v>2885</v>
      </c>
      <c r="M238" s="61" t="s">
        <v>2910</v>
      </c>
      <c r="N238" s="47" t="s">
        <v>2867</v>
      </c>
      <c r="O238" s="62">
        <v>6528.4793738458729</v>
      </c>
      <c r="P238" s="62">
        <v>6182.1712499781934</v>
      </c>
      <c r="Q238" s="62">
        <v>6182.1712499781934</v>
      </c>
      <c r="R238" s="62">
        <v>7294.962074974268</v>
      </c>
      <c r="S238" s="65" t="s">
        <v>566</v>
      </c>
      <c r="T238" s="52" t="s">
        <v>131</v>
      </c>
      <c r="U238" s="52" t="s">
        <v>139</v>
      </c>
      <c r="V238" s="63">
        <v>42875</v>
      </c>
      <c r="W238" s="72">
        <v>42905</v>
      </c>
      <c r="X238" s="57" t="s">
        <v>2910</v>
      </c>
      <c r="Y238" s="57" t="s">
        <v>2910</v>
      </c>
      <c r="Z238" s="57" t="s">
        <v>2910</v>
      </c>
      <c r="AA238" s="57" t="s">
        <v>2910</v>
      </c>
      <c r="AB238" s="54" t="s">
        <v>5448</v>
      </c>
      <c r="AC238" s="54" t="s">
        <v>567</v>
      </c>
      <c r="AD238" s="47">
        <v>796</v>
      </c>
      <c r="AE238" s="47" t="s">
        <v>555</v>
      </c>
      <c r="AF238" s="47">
        <v>1</v>
      </c>
      <c r="AG238" s="64">
        <v>46</v>
      </c>
      <c r="AH238" s="65" t="s">
        <v>201</v>
      </c>
      <c r="AI238" s="63">
        <v>42925</v>
      </c>
      <c r="AJ238" s="53">
        <v>42925</v>
      </c>
      <c r="AK238" s="63">
        <v>43830</v>
      </c>
      <c r="AL238" s="50" t="s">
        <v>604</v>
      </c>
      <c r="AM238" s="65" t="s">
        <v>2910</v>
      </c>
      <c r="AN238" s="64" t="s">
        <v>2911</v>
      </c>
      <c r="AO238" s="259" t="s">
        <v>3483</v>
      </c>
      <c r="AP238" s="66" t="s">
        <v>3484</v>
      </c>
      <c r="AQ238" s="49" t="s">
        <v>2914</v>
      </c>
      <c r="AR238" s="75">
        <v>2019</v>
      </c>
      <c r="AS238" s="69">
        <v>9805.9991603999988</v>
      </c>
      <c r="AT238" s="70"/>
      <c r="AU238" s="70">
        <v>3.57</v>
      </c>
      <c r="AV238" s="55" t="s">
        <v>136</v>
      </c>
      <c r="AW238" s="55" t="s">
        <v>3353</v>
      </c>
    </row>
    <row r="239" spans="1:49" s="71" customFormat="1" ht="77.25" customHeight="1">
      <c r="A239" s="57">
        <v>2</v>
      </c>
      <c r="B239" s="57" t="s">
        <v>3858</v>
      </c>
      <c r="C239" s="58" t="s">
        <v>131</v>
      </c>
      <c r="D239" s="58" t="s">
        <v>2730</v>
      </c>
      <c r="E239" s="59" t="s">
        <v>3632</v>
      </c>
      <c r="F239" s="57" t="s">
        <v>5506</v>
      </c>
      <c r="G239" s="59" t="s">
        <v>3859</v>
      </c>
      <c r="H239" s="60" t="s">
        <v>2907</v>
      </c>
      <c r="I239" s="47" t="s">
        <v>2908</v>
      </c>
      <c r="J239" s="47" t="s">
        <v>135</v>
      </c>
      <c r="K239" s="47" t="s">
        <v>136</v>
      </c>
      <c r="L239" s="49" t="s">
        <v>2885</v>
      </c>
      <c r="M239" s="61" t="s">
        <v>2910</v>
      </c>
      <c r="N239" s="47" t="s">
        <v>2867</v>
      </c>
      <c r="O239" s="62">
        <v>8832.648569541414</v>
      </c>
      <c r="P239" s="62">
        <v>8364.1140293880162</v>
      </c>
      <c r="Q239" s="62">
        <v>8364.1140293880162</v>
      </c>
      <c r="R239" s="62">
        <v>9869.654554677858</v>
      </c>
      <c r="S239" s="65" t="s">
        <v>566</v>
      </c>
      <c r="T239" s="52" t="s">
        <v>131</v>
      </c>
      <c r="U239" s="52" t="s">
        <v>139</v>
      </c>
      <c r="V239" s="63">
        <v>42875</v>
      </c>
      <c r="W239" s="72">
        <v>42905</v>
      </c>
      <c r="X239" s="57" t="s">
        <v>2910</v>
      </c>
      <c r="Y239" s="57" t="s">
        <v>2910</v>
      </c>
      <c r="Z239" s="57" t="s">
        <v>2910</v>
      </c>
      <c r="AA239" s="57" t="s">
        <v>2910</v>
      </c>
      <c r="AB239" s="54" t="s">
        <v>5448</v>
      </c>
      <c r="AC239" s="54" t="s">
        <v>567</v>
      </c>
      <c r="AD239" s="47">
        <v>796</v>
      </c>
      <c r="AE239" s="47" t="s">
        <v>555</v>
      </c>
      <c r="AF239" s="47">
        <v>1</v>
      </c>
      <c r="AG239" s="64">
        <v>46</v>
      </c>
      <c r="AH239" s="65" t="s">
        <v>201</v>
      </c>
      <c r="AI239" s="63">
        <v>42925</v>
      </c>
      <c r="AJ239" s="53">
        <v>42925</v>
      </c>
      <c r="AK239" s="63">
        <v>43830</v>
      </c>
      <c r="AL239" s="50" t="s">
        <v>604</v>
      </c>
      <c r="AM239" s="65" t="s">
        <v>2910</v>
      </c>
      <c r="AN239" s="64" t="s">
        <v>2911</v>
      </c>
      <c r="AO239" s="259" t="s">
        <v>3487</v>
      </c>
      <c r="AP239" s="66" t="s">
        <v>3488</v>
      </c>
      <c r="AQ239" s="49" t="s">
        <v>2914</v>
      </c>
      <c r="AR239" s="75">
        <v>2019</v>
      </c>
      <c r="AS239" s="69">
        <v>13266.940045399999</v>
      </c>
      <c r="AT239" s="70"/>
      <c r="AU239" s="70">
        <v>4.83</v>
      </c>
      <c r="AV239" s="55" t="s">
        <v>136</v>
      </c>
      <c r="AW239" s="55" t="s">
        <v>3353</v>
      </c>
    </row>
    <row r="240" spans="1:49" s="71" customFormat="1" ht="77.25" customHeight="1">
      <c r="A240" s="57">
        <v>2</v>
      </c>
      <c r="B240" s="57" t="s">
        <v>3860</v>
      </c>
      <c r="C240" s="58" t="s">
        <v>131</v>
      </c>
      <c r="D240" s="58" t="s">
        <v>2730</v>
      </c>
      <c r="E240" s="59" t="s">
        <v>3632</v>
      </c>
      <c r="F240" s="57" t="s">
        <v>5507</v>
      </c>
      <c r="G240" s="59" t="s">
        <v>3861</v>
      </c>
      <c r="H240" s="60" t="s">
        <v>2907</v>
      </c>
      <c r="I240" s="47" t="s">
        <v>2908</v>
      </c>
      <c r="J240" s="47" t="s">
        <v>135</v>
      </c>
      <c r="K240" s="47" t="s">
        <v>136</v>
      </c>
      <c r="L240" s="49" t="s">
        <v>2885</v>
      </c>
      <c r="M240" s="61" t="s">
        <v>2910</v>
      </c>
      <c r="N240" s="47" t="s">
        <v>2867</v>
      </c>
      <c r="O240" s="62">
        <v>7936.5827767308201</v>
      </c>
      <c r="P240" s="62">
        <v>7515.5807337599044</v>
      </c>
      <c r="Q240" s="62">
        <v>7515.5807337599044</v>
      </c>
      <c r="R240" s="62">
        <v>8868.3852658366868</v>
      </c>
      <c r="S240" s="65" t="s">
        <v>566</v>
      </c>
      <c r="T240" s="52" t="s">
        <v>131</v>
      </c>
      <c r="U240" s="52" t="s">
        <v>139</v>
      </c>
      <c r="V240" s="63">
        <v>42875</v>
      </c>
      <c r="W240" s="72">
        <v>42905</v>
      </c>
      <c r="X240" s="57" t="s">
        <v>2910</v>
      </c>
      <c r="Y240" s="57" t="s">
        <v>2910</v>
      </c>
      <c r="Z240" s="57" t="s">
        <v>2910</v>
      </c>
      <c r="AA240" s="57" t="s">
        <v>2910</v>
      </c>
      <c r="AB240" s="54" t="s">
        <v>5448</v>
      </c>
      <c r="AC240" s="54" t="s">
        <v>567</v>
      </c>
      <c r="AD240" s="47">
        <v>796</v>
      </c>
      <c r="AE240" s="47" t="s">
        <v>555</v>
      </c>
      <c r="AF240" s="47">
        <v>1</v>
      </c>
      <c r="AG240" s="64">
        <v>46</v>
      </c>
      <c r="AH240" s="65" t="s">
        <v>201</v>
      </c>
      <c r="AI240" s="63">
        <v>42925</v>
      </c>
      <c r="AJ240" s="53">
        <v>42925</v>
      </c>
      <c r="AK240" s="63">
        <v>43830</v>
      </c>
      <c r="AL240" s="50" t="s">
        <v>604</v>
      </c>
      <c r="AM240" s="65" t="s">
        <v>2910</v>
      </c>
      <c r="AN240" s="64" t="s">
        <v>2911</v>
      </c>
      <c r="AO240" s="259" t="s">
        <v>3491</v>
      </c>
      <c r="AP240" s="66" t="s">
        <v>3492</v>
      </c>
      <c r="AQ240" s="49" t="s">
        <v>2914</v>
      </c>
      <c r="AR240" s="75">
        <v>2019</v>
      </c>
      <c r="AS240" s="69">
        <v>11921.0185934</v>
      </c>
      <c r="AT240" s="70"/>
      <c r="AU240" s="70">
        <v>4.34</v>
      </c>
      <c r="AV240" s="55" t="s">
        <v>136</v>
      </c>
      <c r="AW240" s="55" t="s">
        <v>3353</v>
      </c>
    </row>
    <row r="241" spans="1:49" s="71" customFormat="1" ht="77.25" customHeight="1">
      <c r="A241" s="57">
        <v>2</v>
      </c>
      <c r="B241" s="57" t="s">
        <v>3862</v>
      </c>
      <c r="C241" s="58" t="s">
        <v>131</v>
      </c>
      <c r="D241" s="58" t="s">
        <v>2730</v>
      </c>
      <c r="E241" s="59" t="s">
        <v>3632</v>
      </c>
      <c r="F241" s="57" t="s">
        <v>5508</v>
      </c>
      <c r="G241" s="59" t="s">
        <v>3863</v>
      </c>
      <c r="H241" s="60" t="s">
        <v>2907</v>
      </c>
      <c r="I241" s="47" t="s">
        <v>2908</v>
      </c>
      <c r="J241" s="47" t="s">
        <v>135</v>
      </c>
      <c r="K241" s="47" t="s">
        <v>136</v>
      </c>
      <c r="L241" s="49" t="s">
        <v>2885</v>
      </c>
      <c r="M241" s="61" t="s">
        <v>2910</v>
      </c>
      <c r="N241" s="47" t="s">
        <v>2867</v>
      </c>
      <c r="O241" s="62">
        <v>13184.968145237503</v>
      </c>
      <c r="P241" s="62">
        <v>12485.561532577354</v>
      </c>
      <c r="Q241" s="62">
        <v>12485.561532577354</v>
      </c>
      <c r="R241" s="62">
        <v>14732.962608441278</v>
      </c>
      <c r="S241" s="65" t="s">
        <v>566</v>
      </c>
      <c r="T241" s="52" t="s">
        <v>131</v>
      </c>
      <c r="U241" s="52" t="s">
        <v>139</v>
      </c>
      <c r="V241" s="63">
        <v>42875</v>
      </c>
      <c r="W241" s="72">
        <v>42905</v>
      </c>
      <c r="X241" s="57" t="s">
        <v>2910</v>
      </c>
      <c r="Y241" s="57" t="s">
        <v>2910</v>
      </c>
      <c r="Z241" s="57" t="s">
        <v>2910</v>
      </c>
      <c r="AA241" s="57" t="s">
        <v>2910</v>
      </c>
      <c r="AB241" s="54" t="s">
        <v>5448</v>
      </c>
      <c r="AC241" s="54" t="s">
        <v>567</v>
      </c>
      <c r="AD241" s="47">
        <v>796</v>
      </c>
      <c r="AE241" s="47" t="s">
        <v>555</v>
      </c>
      <c r="AF241" s="47">
        <v>1</v>
      </c>
      <c r="AG241" s="64">
        <v>46</v>
      </c>
      <c r="AH241" s="65" t="s">
        <v>201</v>
      </c>
      <c r="AI241" s="63">
        <v>42925</v>
      </c>
      <c r="AJ241" s="53">
        <v>42925</v>
      </c>
      <c r="AK241" s="63">
        <v>43830</v>
      </c>
      <c r="AL241" s="50" t="s">
        <v>604</v>
      </c>
      <c r="AM241" s="65" t="s">
        <v>2910</v>
      </c>
      <c r="AN241" s="64" t="s">
        <v>2911</v>
      </c>
      <c r="AO241" s="259" t="s">
        <v>3495</v>
      </c>
      <c r="AP241" s="66" t="s">
        <v>3496</v>
      </c>
      <c r="AQ241" s="49" t="s">
        <v>2914</v>
      </c>
      <c r="AR241" s="75">
        <v>2019</v>
      </c>
      <c r="AS241" s="69">
        <v>19804.272818999998</v>
      </c>
      <c r="AT241" s="70"/>
      <c r="AU241" s="70">
        <v>7.21</v>
      </c>
      <c r="AV241" s="55" t="s">
        <v>136</v>
      </c>
      <c r="AW241" s="55" t="s">
        <v>3353</v>
      </c>
    </row>
    <row r="242" spans="1:49" s="71" customFormat="1" ht="77.25" customHeight="1">
      <c r="A242" s="57">
        <v>2</v>
      </c>
      <c r="B242" s="57" t="s">
        <v>3864</v>
      </c>
      <c r="C242" s="58" t="s">
        <v>131</v>
      </c>
      <c r="D242" s="58" t="s">
        <v>2730</v>
      </c>
      <c r="E242" s="59" t="s">
        <v>3632</v>
      </c>
      <c r="F242" s="57" t="s">
        <v>5509</v>
      </c>
      <c r="G242" s="59" t="s">
        <v>3865</v>
      </c>
      <c r="H242" s="60" t="s">
        <v>2907</v>
      </c>
      <c r="I242" s="47" t="s">
        <v>2908</v>
      </c>
      <c r="J242" s="47" t="s">
        <v>135</v>
      </c>
      <c r="K242" s="47" t="s">
        <v>136</v>
      </c>
      <c r="L242" s="49" t="s">
        <v>2885</v>
      </c>
      <c r="M242" s="61" t="s">
        <v>2910</v>
      </c>
      <c r="N242" s="47" t="s">
        <v>2867</v>
      </c>
      <c r="O242" s="62">
        <v>11904.874149997271</v>
      </c>
      <c r="P242" s="62">
        <v>11273.371091028233</v>
      </c>
      <c r="Q242" s="62">
        <v>11273.371091028233</v>
      </c>
      <c r="R242" s="62">
        <v>13302.577887413314</v>
      </c>
      <c r="S242" s="65" t="s">
        <v>566</v>
      </c>
      <c r="T242" s="52" t="s">
        <v>131</v>
      </c>
      <c r="U242" s="52" t="s">
        <v>139</v>
      </c>
      <c r="V242" s="63">
        <v>42875</v>
      </c>
      <c r="W242" s="72">
        <v>42905</v>
      </c>
      <c r="X242" s="57" t="s">
        <v>2910</v>
      </c>
      <c r="Y242" s="57" t="s">
        <v>2910</v>
      </c>
      <c r="Z242" s="57" t="s">
        <v>2910</v>
      </c>
      <c r="AA242" s="57" t="s">
        <v>2910</v>
      </c>
      <c r="AB242" s="54" t="s">
        <v>5448</v>
      </c>
      <c r="AC242" s="54" t="s">
        <v>567</v>
      </c>
      <c r="AD242" s="47">
        <v>796</v>
      </c>
      <c r="AE242" s="47" t="s">
        <v>555</v>
      </c>
      <c r="AF242" s="47">
        <v>1</v>
      </c>
      <c r="AG242" s="64">
        <v>46</v>
      </c>
      <c r="AH242" s="65" t="s">
        <v>201</v>
      </c>
      <c r="AI242" s="63">
        <v>42925</v>
      </c>
      <c r="AJ242" s="53">
        <v>42925</v>
      </c>
      <c r="AK242" s="63">
        <v>43830</v>
      </c>
      <c r="AL242" s="50" t="s">
        <v>604</v>
      </c>
      <c r="AM242" s="65" t="s">
        <v>2910</v>
      </c>
      <c r="AN242" s="64" t="s">
        <v>2911</v>
      </c>
      <c r="AO242" s="259" t="s">
        <v>3499</v>
      </c>
      <c r="AP242" s="66" t="s">
        <v>3500</v>
      </c>
      <c r="AQ242" s="49" t="s">
        <v>2914</v>
      </c>
      <c r="AR242" s="75">
        <v>2019</v>
      </c>
      <c r="AS242" s="69">
        <v>17881.527884199997</v>
      </c>
      <c r="AT242" s="70"/>
      <c r="AU242" s="70">
        <v>6.51</v>
      </c>
      <c r="AV242" s="55" t="s">
        <v>136</v>
      </c>
      <c r="AW242" s="55" t="s">
        <v>3353</v>
      </c>
    </row>
    <row r="243" spans="1:49" s="71" customFormat="1" ht="77.25" customHeight="1">
      <c r="A243" s="57">
        <v>2</v>
      </c>
      <c r="B243" s="57" t="s">
        <v>3866</v>
      </c>
      <c r="C243" s="58" t="s">
        <v>131</v>
      </c>
      <c r="D243" s="58" t="s">
        <v>2730</v>
      </c>
      <c r="E243" s="59" t="s">
        <v>3632</v>
      </c>
      <c r="F243" s="57" t="s">
        <v>5510</v>
      </c>
      <c r="G243" s="59" t="s">
        <v>3867</v>
      </c>
      <c r="H243" s="60" t="s">
        <v>2907</v>
      </c>
      <c r="I243" s="47" t="s">
        <v>2908</v>
      </c>
      <c r="J243" s="47" t="s">
        <v>135</v>
      </c>
      <c r="K243" s="47" t="s">
        <v>136</v>
      </c>
      <c r="L243" s="49" t="s">
        <v>2885</v>
      </c>
      <c r="M243" s="61" t="s">
        <v>2910</v>
      </c>
      <c r="N243" s="47" t="s">
        <v>2867</v>
      </c>
      <c r="O243" s="62">
        <v>9472.6955670263433</v>
      </c>
      <c r="P243" s="62">
        <v>8970.2092597741994</v>
      </c>
      <c r="Q243" s="62">
        <v>8970.2092597741994</v>
      </c>
      <c r="R243" s="62">
        <v>10584.846926533555</v>
      </c>
      <c r="S243" s="65" t="s">
        <v>566</v>
      </c>
      <c r="T243" s="52" t="s">
        <v>131</v>
      </c>
      <c r="U243" s="52" t="s">
        <v>139</v>
      </c>
      <c r="V243" s="63">
        <v>42875</v>
      </c>
      <c r="W243" s="72">
        <v>42905</v>
      </c>
      <c r="X243" s="57" t="s">
        <v>2910</v>
      </c>
      <c r="Y243" s="57" t="s">
        <v>2910</v>
      </c>
      <c r="Z243" s="57" t="s">
        <v>2910</v>
      </c>
      <c r="AA243" s="57" t="s">
        <v>2910</v>
      </c>
      <c r="AB243" s="54" t="s">
        <v>5448</v>
      </c>
      <c r="AC243" s="54" t="s">
        <v>567</v>
      </c>
      <c r="AD243" s="47">
        <v>796</v>
      </c>
      <c r="AE243" s="47" t="s">
        <v>555</v>
      </c>
      <c r="AF243" s="47">
        <v>1</v>
      </c>
      <c r="AG243" s="64">
        <v>46</v>
      </c>
      <c r="AH243" s="65" t="s">
        <v>201</v>
      </c>
      <c r="AI243" s="63">
        <v>42925</v>
      </c>
      <c r="AJ243" s="53">
        <v>42925</v>
      </c>
      <c r="AK243" s="63">
        <v>43830</v>
      </c>
      <c r="AL243" s="50" t="s">
        <v>604</v>
      </c>
      <c r="AM243" s="65" t="s">
        <v>2910</v>
      </c>
      <c r="AN243" s="64" t="s">
        <v>2911</v>
      </c>
      <c r="AO243" s="259" t="s">
        <v>3503</v>
      </c>
      <c r="AP243" s="66" t="s">
        <v>3504</v>
      </c>
      <c r="AQ243" s="49" t="s">
        <v>2914</v>
      </c>
      <c r="AR243" s="75">
        <v>2019</v>
      </c>
      <c r="AS243" s="69">
        <v>14228.312512800001</v>
      </c>
      <c r="AT243" s="70"/>
      <c r="AU243" s="70">
        <v>5.18</v>
      </c>
      <c r="AV243" s="55" t="s">
        <v>136</v>
      </c>
      <c r="AW243" s="55" t="s">
        <v>3353</v>
      </c>
    </row>
    <row r="244" spans="1:49" s="71" customFormat="1" ht="77.25" customHeight="1">
      <c r="A244" s="57">
        <v>2</v>
      </c>
      <c r="B244" s="57" t="s">
        <v>3868</v>
      </c>
      <c r="C244" s="58" t="s">
        <v>131</v>
      </c>
      <c r="D244" s="58" t="s">
        <v>2730</v>
      </c>
      <c r="E244" s="59" t="s">
        <v>3632</v>
      </c>
      <c r="F244" s="57" t="s">
        <v>5511</v>
      </c>
      <c r="G244" s="59" t="s">
        <v>3869</v>
      </c>
      <c r="H244" s="60" t="s">
        <v>2907</v>
      </c>
      <c r="I244" s="47" t="s">
        <v>2908</v>
      </c>
      <c r="J244" s="47" t="s">
        <v>135</v>
      </c>
      <c r="K244" s="47" t="s">
        <v>136</v>
      </c>
      <c r="L244" s="49" t="s">
        <v>2885</v>
      </c>
      <c r="M244" s="61" t="s">
        <v>2910</v>
      </c>
      <c r="N244" s="47" t="s">
        <v>2867</v>
      </c>
      <c r="O244" s="62">
        <v>12032.883557641992</v>
      </c>
      <c r="P244" s="62">
        <v>11394.590133260819</v>
      </c>
      <c r="Q244" s="62">
        <v>11394.590133260819</v>
      </c>
      <c r="R244" s="62">
        <v>13445.616357247765</v>
      </c>
      <c r="S244" s="65" t="s">
        <v>566</v>
      </c>
      <c r="T244" s="52" t="s">
        <v>131</v>
      </c>
      <c r="U244" s="52" t="s">
        <v>139</v>
      </c>
      <c r="V244" s="63">
        <v>42875</v>
      </c>
      <c r="W244" s="72">
        <v>42905</v>
      </c>
      <c r="X244" s="57" t="s">
        <v>2910</v>
      </c>
      <c r="Y244" s="57" t="s">
        <v>2910</v>
      </c>
      <c r="Z244" s="57" t="s">
        <v>2910</v>
      </c>
      <c r="AA244" s="57" t="s">
        <v>2910</v>
      </c>
      <c r="AB244" s="54" t="s">
        <v>5448</v>
      </c>
      <c r="AC244" s="54" t="s">
        <v>567</v>
      </c>
      <c r="AD244" s="47">
        <v>796</v>
      </c>
      <c r="AE244" s="47" t="s">
        <v>555</v>
      </c>
      <c r="AF244" s="47">
        <v>1</v>
      </c>
      <c r="AG244" s="64">
        <v>46</v>
      </c>
      <c r="AH244" s="65" t="s">
        <v>201</v>
      </c>
      <c r="AI244" s="63">
        <v>42925</v>
      </c>
      <c r="AJ244" s="53">
        <v>42925</v>
      </c>
      <c r="AK244" s="63">
        <v>43830</v>
      </c>
      <c r="AL244" s="50" t="s">
        <v>604</v>
      </c>
      <c r="AM244" s="65" t="s">
        <v>2910</v>
      </c>
      <c r="AN244" s="64" t="s">
        <v>2911</v>
      </c>
      <c r="AO244" s="259" t="s">
        <v>3507</v>
      </c>
      <c r="AP244" s="66" t="s">
        <v>3508</v>
      </c>
      <c r="AQ244" s="49" t="s">
        <v>2914</v>
      </c>
      <c r="AR244" s="75">
        <v>2019</v>
      </c>
      <c r="AS244" s="69">
        <v>18073.802382400001</v>
      </c>
      <c r="AT244" s="70"/>
      <c r="AU244" s="70">
        <v>6.58</v>
      </c>
      <c r="AV244" s="55" t="s">
        <v>136</v>
      </c>
      <c r="AW244" s="55" t="s">
        <v>3353</v>
      </c>
    </row>
    <row r="245" spans="1:49" s="71" customFormat="1" ht="77.25" customHeight="1">
      <c r="A245" s="57">
        <v>2</v>
      </c>
      <c r="B245" s="57" t="s">
        <v>3870</v>
      </c>
      <c r="C245" s="58" t="s">
        <v>131</v>
      </c>
      <c r="D245" s="58" t="s">
        <v>2730</v>
      </c>
      <c r="E245" s="59" t="s">
        <v>3632</v>
      </c>
      <c r="F245" s="57" t="s">
        <v>5512</v>
      </c>
      <c r="G245" s="59" t="s">
        <v>3871</v>
      </c>
      <c r="H245" s="60" t="s">
        <v>2907</v>
      </c>
      <c r="I245" s="47" t="s">
        <v>2908</v>
      </c>
      <c r="J245" s="47" t="s">
        <v>135</v>
      </c>
      <c r="K245" s="47" t="s">
        <v>136</v>
      </c>
      <c r="L245" s="49" t="s">
        <v>2885</v>
      </c>
      <c r="M245" s="61" t="s">
        <v>2910</v>
      </c>
      <c r="N245" s="47" t="s">
        <v>2867</v>
      </c>
      <c r="O245" s="62">
        <v>7552.5545741659962</v>
      </c>
      <c r="P245" s="62">
        <v>7151.9235974505173</v>
      </c>
      <c r="Q245" s="62">
        <v>7151.9235974505173</v>
      </c>
      <c r="R245" s="62">
        <v>8439.2698449916097</v>
      </c>
      <c r="S245" s="65" t="s">
        <v>566</v>
      </c>
      <c r="T245" s="52" t="s">
        <v>131</v>
      </c>
      <c r="U245" s="52" t="s">
        <v>139</v>
      </c>
      <c r="V245" s="63">
        <v>42875</v>
      </c>
      <c r="W245" s="72">
        <v>42905</v>
      </c>
      <c r="X245" s="57" t="s">
        <v>2910</v>
      </c>
      <c r="Y245" s="57" t="s">
        <v>2910</v>
      </c>
      <c r="Z245" s="57" t="s">
        <v>2910</v>
      </c>
      <c r="AA245" s="57" t="s">
        <v>2910</v>
      </c>
      <c r="AB245" s="54" t="s">
        <v>5448</v>
      </c>
      <c r="AC245" s="54" t="s">
        <v>567</v>
      </c>
      <c r="AD245" s="47">
        <v>796</v>
      </c>
      <c r="AE245" s="47" t="s">
        <v>555</v>
      </c>
      <c r="AF245" s="47">
        <v>1</v>
      </c>
      <c r="AG245" s="64">
        <v>46</v>
      </c>
      <c r="AH245" s="65" t="s">
        <v>201</v>
      </c>
      <c r="AI245" s="63">
        <v>42925</v>
      </c>
      <c r="AJ245" s="53">
        <v>42925</v>
      </c>
      <c r="AK245" s="63">
        <v>43830</v>
      </c>
      <c r="AL245" s="50" t="s">
        <v>604</v>
      </c>
      <c r="AM245" s="65" t="s">
        <v>2910</v>
      </c>
      <c r="AN245" s="64" t="s">
        <v>2911</v>
      </c>
      <c r="AO245" s="259" t="s">
        <v>3511</v>
      </c>
      <c r="AP245" s="66" t="s">
        <v>3512</v>
      </c>
      <c r="AQ245" s="49" t="s">
        <v>2914</v>
      </c>
      <c r="AR245" s="75">
        <v>2019</v>
      </c>
      <c r="AS245" s="69">
        <v>11344.1951106</v>
      </c>
      <c r="AT245" s="70"/>
      <c r="AU245" s="70">
        <v>4.13</v>
      </c>
      <c r="AV245" s="55" t="s">
        <v>136</v>
      </c>
      <c r="AW245" s="55" t="s">
        <v>3353</v>
      </c>
    </row>
    <row r="246" spans="1:49" s="71" customFormat="1" ht="77.25" customHeight="1">
      <c r="A246" s="57">
        <v>2</v>
      </c>
      <c r="B246" s="57" t="s">
        <v>3872</v>
      </c>
      <c r="C246" s="58" t="s">
        <v>131</v>
      </c>
      <c r="D246" s="58" t="s">
        <v>2730</v>
      </c>
      <c r="E246" s="59" t="s">
        <v>3632</v>
      </c>
      <c r="F246" s="57" t="s">
        <v>5513</v>
      </c>
      <c r="G246" s="59" t="s">
        <v>3873</v>
      </c>
      <c r="H246" s="60" t="s">
        <v>2907</v>
      </c>
      <c r="I246" s="47" t="s">
        <v>2908</v>
      </c>
      <c r="J246" s="47" t="s">
        <v>135</v>
      </c>
      <c r="K246" s="47" t="s">
        <v>136</v>
      </c>
      <c r="L246" s="49" t="s">
        <v>2885</v>
      </c>
      <c r="M246" s="61" t="s">
        <v>2910</v>
      </c>
      <c r="N246" s="47" t="s">
        <v>2867</v>
      </c>
      <c r="O246" s="62">
        <v>4992.3665836855353</v>
      </c>
      <c r="P246" s="62">
        <v>4727.5427143522738</v>
      </c>
      <c r="Q246" s="62">
        <v>4727.5427143522738</v>
      </c>
      <c r="R246" s="62">
        <v>5578.5004029356833</v>
      </c>
      <c r="S246" s="65" t="s">
        <v>566</v>
      </c>
      <c r="T246" s="52" t="s">
        <v>131</v>
      </c>
      <c r="U246" s="52" t="s">
        <v>139</v>
      </c>
      <c r="V246" s="63">
        <v>42875</v>
      </c>
      <c r="W246" s="72">
        <v>42905</v>
      </c>
      <c r="X246" s="57" t="s">
        <v>2910</v>
      </c>
      <c r="Y246" s="57" t="s">
        <v>2910</v>
      </c>
      <c r="Z246" s="57" t="s">
        <v>2910</v>
      </c>
      <c r="AA246" s="57" t="s">
        <v>2910</v>
      </c>
      <c r="AB246" s="54" t="s">
        <v>5448</v>
      </c>
      <c r="AC246" s="54" t="s">
        <v>567</v>
      </c>
      <c r="AD246" s="47">
        <v>796</v>
      </c>
      <c r="AE246" s="47" t="s">
        <v>555</v>
      </c>
      <c r="AF246" s="47">
        <v>1</v>
      </c>
      <c r="AG246" s="64">
        <v>46</v>
      </c>
      <c r="AH246" s="65" t="s">
        <v>201</v>
      </c>
      <c r="AI246" s="63">
        <v>42925</v>
      </c>
      <c r="AJ246" s="53">
        <v>42925</v>
      </c>
      <c r="AK246" s="63">
        <v>43830</v>
      </c>
      <c r="AL246" s="50" t="s">
        <v>604</v>
      </c>
      <c r="AM246" s="65" t="s">
        <v>2910</v>
      </c>
      <c r="AN246" s="64" t="s">
        <v>2911</v>
      </c>
      <c r="AO246" s="259" t="s">
        <v>3515</v>
      </c>
      <c r="AP246" s="66" t="s">
        <v>3516</v>
      </c>
      <c r="AQ246" s="49" t="s">
        <v>2914</v>
      </c>
      <c r="AR246" s="75">
        <v>2019</v>
      </c>
      <c r="AS246" s="69">
        <v>7498.7052409999997</v>
      </c>
      <c r="AT246" s="70"/>
      <c r="AU246" s="70">
        <v>2.73</v>
      </c>
      <c r="AV246" s="55" t="s">
        <v>136</v>
      </c>
      <c r="AW246" s="55" t="s">
        <v>3353</v>
      </c>
    </row>
    <row r="247" spans="1:49" s="71" customFormat="1" ht="77.25" customHeight="1">
      <c r="A247" s="57">
        <v>2</v>
      </c>
      <c r="B247" s="57" t="s">
        <v>3874</v>
      </c>
      <c r="C247" s="58" t="s">
        <v>131</v>
      </c>
      <c r="D247" s="58" t="s">
        <v>2730</v>
      </c>
      <c r="E247" s="59" t="s">
        <v>3632</v>
      </c>
      <c r="F247" s="57" t="s">
        <v>5514</v>
      </c>
      <c r="G247" s="59" t="s">
        <v>3875</v>
      </c>
      <c r="H247" s="60" t="s">
        <v>2907</v>
      </c>
      <c r="I247" s="47" t="s">
        <v>2908</v>
      </c>
      <c r="J247" s="47" t="s">
        <v>135</v>
      </c>
      <c r="K247" s="47" t="s">
        <v>136</v>
      </c>
      <c r="L247" s="49" t="s">
        <v>2885</v>
      </c>
      <c r="M247" s="61" t="s">
        <v>2910</v>
      </c>
      <c r="N247" s="47" t="s">
        <v>2867</v>
      </c>
      <c r="O247" s="62">
        <v>6016.4417838704776</v>
      </c>
      <c r="P247" s="62">
        <v>5697.2950714362214</v>
      </c>
      <c r="Q247" s="62">
        <v>5697.2950714362214</v>
      </c>
      <c r="R247" s="62">
        <v>6722.8081842947413</v>
      </c>
      <c r="S247" s="65" t="s">
        <v>566</v>
      </c>
      <c r="T247" s="52" t="s">
        <v>131</v>
      </c>
      <c r="U247" s="52" t="s">
        <v>139</v>
      </c>
      <c r="V247" s="63">
        <v>42875</v>
      </c>
      <c r="W247" s="72">
        <v>42905</v>
      </c>
      <c r="X247" s="57" t="s">
        <v>2910</v>
      </c>
      <c r="Y247" s="57" t="s">
        <v>2910</v>
      </c>
      <c r="Z247" s="57" t="s">
        <v>2910</v>
      </c>
      <c r="AA247" s="57" t="s">
        <v>2910</v>
      </c>
      <c r="AB247" s="54" t="s">
        <v>5448</v>
      </c>
      <c r="AC247" s="54" t="s">
        <v>567</v>
      </c>
      <c r="AD247" s="47">
        <v>796</v>
      </c>
      <c r="AE247" s="47" t="s">
        <v>555</v>
      </c>
      <c r="AF247" s="47">
        <v>1</v>
      </c>
      <c r="AG247" s="64">
        <v>46</v>
      </c>
      <c r="AH247" s="65" t="s">
        <v>201</v>
      </c>
      <c r="AI247" s="63">
        <v>42925</v>
      </c>
      <c r="AJ247" s="53">
        <v>42925</v>
      </c>
      <c r="AK247" s="63">
        <v>43830</v>
      </c>
      <c r="AL247" s="50" t="s">
        <v>604</v>
      </c>
      <c r="AM247" s="65" t="s">
        <v>2910</v>
      </c>
      <c r="AN247" s="64" t="s">
        <v>2911</v>
      </c>
      <c r="AO247" s="259" t="s">
        <v>3519</v>
      </c>
      <c r="AP247" s="66" t="s">
        <v>3520</v>
      </c>
      <c r="AQ247" s="49" t="s">
        <v>2914</v>
      </c>
      <c r="AR247" s="75">
        <v>2019</v>
      </c>
      <c r="AS247" s="69">
        <v>9036.9011912000005</v>
      </c>
      <c r="AT247" s="70"/>
      <c r="AU247" s="70">
        <v>3.29</v>
      </c>
      <c r="AV247" s="55" t="s">
        <v>136</v>
      </c>
      <c r="AW247" s="55" t="s">
        <v>3353</v>
      </c>
    </row>
    <row r="248" spans="1:49" s="71" customFormat="1" ht="77.25" customHeight="1">
      <c r="A248" s="57">
        <v>2</v>
      </c>
      <c r="B248" s="57" t="s">
        <v>3876</v>
      </c>
      <c r="C248" s="58" t="s">
        <v>131</v>
      </c>
      <c r="D248" s="58" t="s">
        <v>2730</v>
      </c>
      <c r="E248" s="59" t="s">
        <v>3632</v>
      </c>
      <c r="F248" s="57" t="s">
        <v>5515</v>
      </c>
      <c r="G248" s="59" t="s">
        <v>3877</v>
      </c>
      <c r="H248" s="60" t="s">
        <v>2907</v>
      </c>
      <c r="I248" s="47" t="s">
        <v>2908</v>
      </c>
      <c r="J248" s="47" t="s">
        <v>135</v>
      </c>
      <c r="K248" s="47" t="s">
        <v>136</v>
      </c>
      <c r="L248" s="49" t="s">
        <v>2885</v>
      </c>
      <c r="M248" s="61" t="s">
        <v>2910</v>
      </c>
      <c r="N248" s="47" t="s">
        <v>2867</v>
      </c>
      <c r="O248" s="62">
        <v>4352.319585930235</v>
      </c>
      <c r="P248" s="62">
        <v>4121.4475031893362</v>
      </c>
      <c r="Q248" s="62">
        <v>4121.4475031893362</v>
      </c>
      <c r="R248" s="62">
        <v>4863.3080537634169</v>
      </c>
      <c r="S248" s="65" t="s">
        <v>566</v>
      </c>
      <c r="T248" s="52" t="s">
        <v>131</v>
      </c>
      <c r="U248" s="52" t="s">
        <v>139</v>
      </c>
      <c r="V248" s="63">
        <v>42875</v>
      </c>
      <c r="W248" s="72">
        <v>42905</v>
      </c>
      <c r="X248" s="57" t="s">
        <v>2910</v>
      </c>
      <c r="Y248" s="57" t="s">
        <v>2910</v>
      </c>
      <c r="Z248" s="57" t="s">
        <v>2910</v>
      </c>
      <c r="AA248" s="57" t="s">
        <v>2910</v>
      </c>
      <c r="AB248" s="54" t="s">
        <v>5448</v>
      </c>
      <c r="AC248" s="54" t="s">
        <v>567</v>
      </c>
      <c r="AD248" s="47">
        <v>796</v>
      </c>
      <c r="AE248" s="47" t="s">
        <v>555</v>
      </c>
      <c r="AF248" s="47">
        <v>1</v>
      </c>
      <c r="AG248" s="64">
        <v>46</v>
      </c>
      <c r="AH248" s="65" t="s">
        <v>201</v>
      </c>
      <c r="AI248" s="63">
        <v>42925</v>
      </c>
      <c r="AJ248" s="53">
        <v>42925</v>
      </c>
      <c r="AK248" s="63">
        <v>43830</v>
      </c>
      <c r="AL248" s="50" t="s">
        <v>604</v>
      </c>
      <c r="AM248" s="65" t="s">
        <v>2910</v>
      </c>
      <c r="AN248" s="64" t="s">
        <v>2911</v>
      </c>
      <c r="AO248" s="259" t="s">
        <v>3523</v>
      </c>
      <c r="AP248" s="66" t="s">
        <v>3524</v>
      </c>
      <c r="AQ248" s="49" t="s">
        <v>2914</v>
      </c>
      <c r="AR248" s="75">
        <v>2019</v>
      </c>
      <c r="AS248" s="69">
        <v>6537.3327735999983</v>
      </c>
      <c r="AT248" s="70"/>
      <c r="AU248" s="70">
        <v>2.38</v>
      </c>
      <c r="AV248" s="55" t="s">
        <v>136</v>
      </c>
      <c r="AW248" s="55" t="s">
        <v>3353</v>
      </c>
    </row>
    <row r="249" spans="1:49" s="71" customFormat="1" ht="77.25" customHeight="1">
      <c r="A249" s="57">
        <v>2</v>
      </c>
      <c r="B249" s="57" t="s">
        <v>3878</v>
      </c>
      <c r="C249" s="58" t="s">
        <v>131</v>
      </c>
      <c r="D249" s="58" t="s">
        <v>2730</v>
      </c>
      <c r="E249" s="59" t="s">
        <v>3632</v>
      </c>
      <c r="F249" s="57" t="s">
        <v>5516</v>
      </c>
      <c r="G249" s="59" t="s">
        <v>3879</v>
      </c>
      <c r="H249" s="60" t="s">
        <v>2907</v>
      </c>
      <c r="I249" s="47" t="s">
        <v>2908</v>
      </c>
      <c r="J249" s="47" t="s">
        <v>135</v>
      </c>
      <c r="K249" s="47" t="s">
        <v>136</v>
      </c>
      <c r="L249" s="49" t="s">
        <v>2885</v>
      </c>
      <c r="M249" s="61" t="s">
        <v>2910</v>
      </c>
      <c r="N249" s="47" t="s">
        <v>2867</v>
      </c>
      <c r="O249" s="62">
        <v>5888.4323762257582</v>
      </c>
      <c r="P249" s="62">
        <v>5576.0760292036339</v>
      </c>
      <c r="Q249" s="62">
        <v>5576.0760292036339</v>
      </c>
      <c r="R249" s="62">
        <v>6579.769714460288</v>
      </c>
      <c r="S249" s="65" t="s">
        <v>566</v>
      </c>
      <c r="T249" s="52" t="s">
        <v>131</v>
      </c>
      <c r="U249" s="52" t="s">
        <v>139</v>
      </c>
      <c r="V249" s="63">
        <v>42875</v>
      </c>
      <c r="W249" s="72">
        <v>42905</v>
      </c>
      <c r="X249" s="57" t="s">
        <v>2910</v>
      </c>
      <c r="Y249" s="57" t="s">
        <v>2910</v>
      </c>
      <c r="Z249" s="57" t="s">
        <v>2910</v>
      </c>
      <c r="AA249" s="57" t="s">
        <v>2910</v>
      </c>
      <c r="AB249" s="54" t="s">
        <v>5448</v>
      </c>
      <c r="AC249" s="54" t="s">
        <v>567</v>
      </c>
      <c r="AD249" s="47">
        <v>796</v>
      </c>
      <c r="AE249" s="47" t="s">
        <v>555</v>
      </c>
      <c r="AF249" s="47">
        <v>1</v>
      </c>
      <c r="AG249" s="64">
        <v>46</v>
      </c>
      <c r="AH249" s="65" t="s">
        <v>201</v>
      </c>
      <c r="AI249" s="63">
        <v>42925</v>
      </c>
      <c r="AJ249" s="53">
        <v>42925</v>
      </c>
      <c r="AK249" s="63">
        <v>43830</v>
      </c>
      <c r="AL249" s="50" t="s">
        <v>604</v>
      </c>
      <c r="AM249" s="65" t="s">
        <v>2910</v>
      </c>
      <c r="AN249" s="64" t="s">
        <v>2911</v>
      </c>
      <c r="AO249" s="259" t="s">
        <v>3527</v>
      </c>
      <c r="AP249" s="66" t="s">
        <v>3528</v>
      </c>
      <c r="AQ249" s="49" t="s">
        <v>2914</v>
      </c>
      <c r="AR249" s="75">
        <v>2019</v>
      </c>
      <c r="AS249" s="69">
        <v>8844.6266930000002</v>
      </c>
      <c r="AT249" s="70"/>
      <c r="AU249" s="70">
        <v>3.22</v>
      </c>
      <c r="AV249" s="55" t="s">
        <v>136</v>
      </c>
      <c r="AW249" s="55" t="s">
        <v>3353</v>
      </c>
    </row>
    <row r="250" spans="1:49" s="71" customFormat="1" ht="77.25" customHeight="1">
      <c r="A250" s="57">
        <v>2</v>
      </c>
      <c r="B250" s="57" t="s">
        <v>3880</v>
      </c>
      <c r="C250" s="58" t="s">
        <v>131</v>
      </c>
      <c r="D250" s="58" t="s">
        <v>2730</v>
      </c>
      <c r="E250" s="59" t="s">
        <v>3632</v>
      </c>
      <c r="F250" s="57" t="s">
        <v>5517</v>
      </c>
      <c r="G250" s="59" t="s">
        <v>3881</v>
      </c>
      <c r="H250" s="60" t="s">
        <v>2907</v>
      </c>
      <c r="I250" s="47" t="s">
        <v>2908</v>
      </c>
      <c r="J250" s="47" t="s">
        <v>135</v>
      </c>
      <c r="K250" s="47" t="s">
        <v>136</v>
      </c>
      <c r="L250" s="49" t="s">
        <v>2885</v>
      </c>
      <c r="M250" s="61" t="s">
        <v>2910</v>
      </c>
      <c r="N250" s="47" t="s">
        <v>2867</v>
      </c>
      <c r="O250" s="62">
        <v>5248.3853786056416</v>
      </c>
      <c r="P250" s="62">
        <v>4969.9808084290735</v>
      </c>
      <c r="Q250" s="62">
        <v>4969.9808084290735</v>
      </c>
      <c r="R250" s="62">
        <v>5864.5773539463062</v>
      </c>
      <c r="S250" s="65" t="s">
        <v>566</v>
      </c>
      <c r="T250" s="52" t="s">
        <v>131</v>
      </c>
      <c r="U250" s="52" t="s">
        <v>139</v>
      </c>
      <c r="V250" s="63">
        <v>42875</v>
      </c>
      <c r="W250" s="72">
        <v>42905</v>
      </c>
      <c r="X250" s="57" t="s">
        <v>2910</v>
      </c>
      <c r="Y250" s="57" t="s">
        <v>2910</v>
      </c>
      <c r="Z250" s="57" t="s">
        <v>2910</v>
      </c>
      <c r="AA250" s="57" t="s">
        <v>2910</v>
      </c>
      <c r="AB250" s="54" t="s">
        <v>5448</v>
      </c>
      <c r="AC250" s="54" t="s">
        <v>567</v>
      </c>
      <c r="AD250" s="47">
        <v>796</v>
      </c>
      <c r="AE250" s="47" t="s">
        <v>555</v>
      </c>
      <c r="AF250" s="47">
        <v>1</v>
      </c>
      <c r="AG250" s="64">
        <v>46</v>
      </c>
      <c r="AH250" s="65" t="s">
        <v>201</v>
      </c>
      <c r="AI250" s="63">
        <v>42925</v>
      </c>
      <c r="AJ250" s="53">
        <v>42925</v>
      </c>
      <c r="AK250" s="63">
        <v>43830</v>
      </c>
      <c r="AL250" s="50" t="s">
        <v>604</v>
      </c>
      <c r="AM250" s="65" t="s">
        <v>2910</v>
      </c>
      <c r="AN250" s="64" t="s">
        <v>2911</v>
      </c>
      <c r="AO250" s="259" t="s">
        <v>3531</v>
      </c>
      <c r="AP250" s="66" t="s">
        <v>3532</v>
      </c>
      <c r="AQ250" s="49" t="s">
        <v>2914</v>
      </c>
      <c r="AR250" s="75">
        <v>2019</v>
      </c>
      <c r="AS250" s="69">
        <v>7883.2542255999997</v>
      </c>
      <c r="AT250" s="70"/>
      <c r="AU250" s="70">
        <v>2.87</v>
      </c>
      <c r="AV250" s="55" t="s">
        <v>136</v>
      </c>
      <c r="AW250" s="55" t="s">
        <v>3353</v>
      </c>
    </row>
    <row r="251" spans="1:49" s="71" customFormat="1" ht="77.25" customHeight="1">
      <c r="A251" s="57">
        <v>2</v>
      </c>
      <c r="B251" s="57" t="s">
        <v>3882</v>
      </c>
      <c r="C251" s="58" t="s">
        <v>131</v>
      </c>
      <c r="D251" s="58" t="s">
        <v>2730</v>
      </c>
      <c r="E251" s="59" t="s">
        <v>3632</v>
      </c>
      <c r="F251" s="57" t="s">
        <v>5518</v>
      </c>
      <c r="G251" s="59" t="s">
        <v>3883</v>
      </c>
      <c r="H251" s="60" t="s">
        <v>2907</v>
      </c>
      <c r="I251" s="47" t="s">
        <v>2908</v>
      </c>
      <c r="J251" s="47" t="s">
        <v>135</v>
      </c>
      <c r="K251" s="47" t="s">
        <v>136</v>
      </c>
      <c r="L251" s="49" t="s">
        <v>2885</v>
      </c>
      <c r="M251" s="61" t="s">
        <v>2910</v>
      </c>
      <c r="N251" s="47" t="s">
        <v>2867</v>
      </c>
      <c r="O251" s="62">
        <v>10057.881389836053</v>
      </c>
      <c r="P251" s="62">
        <v>9524.3534651952559</v>
      </c>
      <c r="Q251" s="62">
        <v>9524.3534651952559</v>
      </c>
      <c r="R251" s="62">
        <v>11238.737088930402</v>
      </c>
      <c r="S251" s="65" t="s">
        <v>566</v>
      </c>
      <c r="T251" s="52" t="s">
        <v>131</v>
      </c>
      <c r="U251" s="52" t="s">
        <v>139</v>
      </c>
      <c r="V251" s="63">
        <v>42875</v>
      </c>
      <c r="W251" s="72">
        <v>42905</v>
      </c>
      <c r="X251" s="57" t="s">
        <v>2910</v>
      </c>
      <c r="Y251" s="57" t="s">
        <v>2910</v>
      </c>
      <c r="Z251" s="57" t="s">
        <v>2910</v>
      </c>
      <c r="AA251" s="57" t="s">
        <v>2910</v>
      </c>
      <c r="AB251" s="54" t="s">
        <v>5448</v>
      </c>
      <c r="AC251" s="54" t="s">
        <v>567</v>
      </c>
      <c r="AD251" s="47">
        <v>796</v>
      </c>
      <c r="AE251" s="47" t="s">
        <v>555</v>
      </c>
      <c r="AF251" s="47">
        <v>1</v>
      </c>
      <c r="AG251" s="64">
        <v>46</v>
      </c>
      <c r="AH251" s="65" t="s">
        <v>201</v>
      </c>
      <c r="AI251" s="63">
        <v>42925</v>
      </c>
      <c r="AJ251" s="53">
        <v>42925</v>
      </c>
      <c r="AK251" s="63">
        <v>43830</v>
      </c>
      <c r="AL251" s="50" t="s">
        <v>604</v>
      </c>
      <c r="AM251" s="65" t="s">
        <v>2910</v>
      </c>
      <c r="AN251" s="64" t="s">
        <v>2911</v>
      </c>
      <c r="AO251" s="259" t="s">
        <v>3535</v>
      </c>
      <c r="AP251" s="66" t="s">
        <v>3536</v>
      </c>
      <c r="AQ251" s="49" t="s">
        <v>2914</v>
      </c>
      <c r="AR251" s="75">
        <v>2019</v>
      </c>
      <c r="AS251" s="69">
        <v>15107.281627199998</v>
      </c>
      <c r="AT251" s="70"/>
      <c r="AU251" s="70">
        <v>5.5</v>
      </c>
      <c r="AV251" s="55" t="s">
        <v>136</v>
      </c>
      <c r="AW251" s="55" t="s">
        <v>3353</v>
      </c>
    </row>
    <row r="252" spans="1:49" s="71" customFormat="1" ht="77.25" customHeight="1">
      <c r="A252" s="57">
        <v>2</v>
      </c>
      <c r="B252" s="57" t="s">
        <v>3884</v>
      </c>
      <c r="C252" s="58" t="s">
        <v>131</v>
      </c>
      <c r="D252" s="58" t="s">
        <v>2730</v>
      </c>
      <c r="E252" s="59" t="s">
        <v>3632</v>
      </c>
      <c r="F252" s="57" t="s">
        <v>5519</v>
      </c>
      <c r="G252" s="59" t="s">
        <v>3885</v>
      </c>
      <c r="H252" s="60" t="s">
        <v>2907</v>
      </c>
      <c r="I252" s="47" t="s">
        <v>2908</v>
      </c>
      <c r="J252" s="47" t="s">
        <v>135</v>
      </c>
      <c r="K252" s="47" t="s">
        <v>136</v>
      </c>
      <c r="L252" s="49" t="s">
        <v>2885</v>
      </c>
      <c r="M252" s="61" t="s">
        <v>2910</v>
      </c>
      <c r="N252" s="47" t="s">
        <v>2867</v>
      </c>
      <c r="O252" s="62">
        <v>4096.3007807759814</v>
      </c>
      <c r="P252" s="62">
        <v>3879.0094091125388</v>
      </c>
      <c r="Q252" s="62">
        <v>3879.0094091125388</v>
      </c>
      <c r="R252" s="62">
        <v>4577.2311027527958</v>
      </c>
      <c r="S252" s="65" t="s">
        <v>566</v>
      </c>
      <c r="T252" s="52" t="s">
        <v>131</v>
      </c>
      <c r="U252" s="52" t="s">
        <v>139</v>
      </c>
      <c r="V252" s="63">
        <v>42875</v>
      </c>
      <c r="W252" s="72">
        <v>42905</v>
      </c>
      <c r="X252" s="57" t="s">
        <v>2910</v>
      </c>
      <c r="Y252" s="57" t="s">
        <v>2910</v>
      </c>
      <c r="Z252" s="57" t="s">
        <v>2910</v>
      </c>
      <c r="AA252" s="57" t="s">
        <v>2910</v>
      </c>
      <c r="AB252" s="54" t="s">
        <v>5448</v>
      </c>
      <c r="AC252" s="54" t="s">
        <v>567</v>
      </c>
      <c r="AD252" s="47">
        <v>796</v>
      </c>
      <c r="AE252" s="47" t="s">
        <v>555</v>
      </c>
      <c r="AF252" s="47">
        <v>1</v>
      </c>
      <c r="AG252" s="64">
        <v>46</v>
      </c>
      <c r="AH252" s="65" t="s">
        <v>201</v>
      </c>
      <c r="AI252" s="63">
        <v>42925</v>
      </c>
      <c r="AJ252" s="53">
        <v>42925</v>
      </c>
      <c r="AK252" s="63">
        <v>43830</v>
      </c>
      <c r="AL252" s="50" t="s">
        <v>604</v>
      </c>
      <c r="AM252" s="65" t="s">
        <v>2910</v>
      </c>
      <c r="AN252" s="64" t="s">
        <v>2911</v>
      </c>
      <c r="AO252" s="259" t="s">
        <v>3539</v>
      </c>
      <c r="AP252" s="66" t="s">
        <v>3540</v>
      </c>
      <c r="AQ252" s="49" t="s">
        <v>2914</v>
      </c>
      <c r="AR252" s="75">
        <v>2019</v>
      </c>
      <c r="AS252" s="69">
        <v>6152.7837890000001</v>
      </c>
      <c r="AT252" s="70"/>
      <c r="AU252" s="70">
        <v>2.2400000000000002</v>
      </c>
      <c r="AV252" s="55" t="s">
        <v>136</v>
      </c>
      <c r="AW252" s="55" t="s">
        <v>3353</v>
      </c>
    </row>
    <row r="253" spans="1:49" s="71" customFormat="1" ht="77.25" customHeight="1">
      <c r="A253" s="57">
        <v>2</v>
      </c>
      <c r="B253" s="57" t="s">
        <v>3886</v>
      </c>
      <c r="C253" s="58" t="s">
        <v>131</v>
      </c>
      <c r="D253" s="58" t="s">
        <v>2730</v>
      </c>
      <c r="E253" s="59" t="s">
        <v>3632</v>
      </c>
      <c r="F253" s="57" t="s">
        <v>5520</v>
      </c>
      <c r="G253" s="59" t="s">
        <v>3887</v>
      </c>
      <c r="H253" s="60" t="s">
        <v>2907</v>
      </c>
      <c r="I253" s="47" t="s">
        <v>2908</v>
      </c>
      <c r="J253" s="47" t="s">
        <v>135</v>
      </c>
      <c r="K253" s="47" t="s">
        <v>136</v>
      </c>
      <c r="L253" s="49" t="s">
        <v>2885</v>
      </c>
      <c r="M253" s="61" t="s">
        <v>2910</v>
      </c>
      <c r="N253" s="47" t="s">
        <v>2867</v>
      </c>
      <c r="O253" s="62">
        <v>3584.2631906653992</v>
      </c>
      <c r="P253" s="62">
        <v>3394.1332401821892</v>
      </c>
      <c r="Q253" s="62">
        <v>3394.1332401821892</v>
      </c>
      <c r="R253" s="62">
        <v>4005.0772234149831</v>
      </c>
      <c r="S253" s="65" t="s">
        <v>566</v>
      </c>
      <c r="T253" s="52" t="s">
        <v>131</v>
      </c>
      <c r="U253" s="52" t="s">
        <v>139</v>
      </c>
      <c r="V253" s="63">
        <v>42875</v>
      </c>
      <c r="W253" s="72">
        <v>42905</v>
      </c>
      <c r="X253" s="57" t="s">
        <v>2910</v>
      </c>
      <c r="Y253" s="57" t="s">
        <v>2910</v>
      </c>
      <c r="Z253" s="57" t="s">
        <v>2910</v>
      </c>
      <c r="AA253" s="57" t="s">
        <v>2910</v>
      </c>
      <c r="AB253" s="54" t="s">
        <v>5448</v>
      </c>
      <c r="AC253" s="54" t="s">
        <v>567</v>
      </c>
      <c r="AD253" s="47">
        <v>796</v>
      </c>
      <c r="AE253" s="47" t="s">
        <v>555</v>
      </c>
      <c r="AF253" s="47">
        <v>1</v>
      </c>
      <c r="AG253" s="64">
        <v>46</v>
      </c>
      <c r="AH253" s="65" t="s">
        <v>201</v>
      </c>
      <c r="AI253" s="63">
        <v>42925</v>
      </c>
      <c r="AJ253" s="53">
        <v>42925</v>
      </c>
      <c r="AK253" s="63">
        <v>43830</v>
      </c>
      <c r="AL253" s="50" t="s">
        <v>604</v>
      </c>
      <c r="AM253" s="65" t="s">
        <v>2910</v>
      </c>
      <c r="AN253" s="64" t="s">
        <v>2911</v>
      </c>
      <c r="AO253" s="259" t="s">
        <v>3543</v>
      </c>
      <c r="AP253" s="66" t="s">
        <v>3544</v>
      </c>
      <c r="AQ253" s="49" t="s">
        <v>2914</v>
      </c>
      <c r="AR253" s="75">
        <v>2019</v>
      </c>
      <c r="AS253" s="69">
        <v>5383.6858198</v>
      </c>
      <c r="AT253" s="70"/>
      <c r="AU253" s="70">
        <v>1.96</v>
      </c>
      <c r="AV253" s="55" t="s">
        <v>136</v>
      </c>
      <c r="AW253" s="55" t="s">
        <v>3353</v>
      </c>
    </row>
    <row r="254" spans="1:49" s="71" customFormat="1" ht="77.25" customHeight="1">
      <c r="A254" s="57">
        <v>2</v>
      </c>
      <c r="B254" s="57" t="s">
        <v>3888</v>
      </c>
      <c r="C254" s="58" t="s">
        <v>131</v>
      </c>
      <c r="D254" s="58" t="s">
        <v>2730</v>
      </c>
      <c r="E254" s="59" t="s">
        <v>3632</v>
      </c>
      <c r="F254" s="57" t="s">
        <v>5521</v>
      </c>
      <c r="G254" s="59" t="s">
        <v>3889</v>
      </c>
      <c r="H254" s="60" t="s">
        <v>2907</v>
      </c>
      <c r="I254" s="47" t="s">
        <v>2908</v>
      </c>
      <c r="J254" s="47" t="s">
        <v>135</v>
      </c>
      <c r="K254" s="47" t="s">
        <v>136</v>
      </c>
      <c r="L254" s="49" t="s">
        <v>2885</v>
      </c>
      <c r="M254" s="61" t="s">
        <v>2910</v>
      </c>
      <c r="N254" s="47" t="s">
        <v>2867</v>
      </c>
      <c r="O254" s="62">
        <v>8064.5921641413915</v>
      </c>
      <c r="P254" s="62">
        <v>7636.7997759924901</v>
      </c>
      <c r="Q254" s="62">
        <v>7636.7997759924901</v>
      </c>
      <c r="R254" s="62">
        <v>9011.4237356711383</v>
      </c>
      <c r="S254" s="65" t="s">
        <v>566</v>
      </c>
      <c r="T254" s="52" t="s">
        <v>131</v>
      </c>
      <c r="U254" s="52" t="s">
        <v>139</v>
      </c>
      <c r="V254" s="63">
        <v>42875</v>
      </c>
      <c r="W254" s="72">
        <v>42905</v>
      </c>
      <c r="X254" s="57" t="s">
        <v>2910</v>
      </c>
      <c r="Y254" s="57" t="s">
        <v>2910</v>
      </c>
      <c r="Z254" s="57" t="s">
        <v>2910</v>
      </c>
      <c r="AA254" s="57" t="s">
        <v>2910</v>
      </c>
      <c r="AB254" s="54" t="s">
        <v>5448</v>
      </c>
      <c r="AC254" s="54" t="s">
        <v>567</v>
      </c>
      <c r="AD254" s="47">
        <v>796</v>
      </c>
      <c r="AE254" s="47" t="s">
        <v>555</v>
      </c>
      <c r="AF254" s="47">
        <v>1</v>
      </c>
      <c r="AG254" s="64">
        <v>46</v>
      </c>
      <c r="AH254" s="65" t="s">
        <v>201</v>
      </c>
      <c r="AI254" s="63">
        <v>42925</v>
      </c>
      <c r="AJ254" s="53">
        <v>42925</v>
      </c>
      <c r="AK254" s="63">
        <v>43830</v>
      </c>
      <c r="AL254" s="50" t="s">
        <v>604</v>
      </c>
      <c r="AM254" s="65" t="s">
        <v>2910</v>
      </c>
      <c r="AN254" s="64" t="s">
        <v>2911</v>
      </c>
      <c r="AO254" s="259" t="s">
        <v>3547</v>
      </c>
      <c r="AP254" s="66" t="s">
        <v>3548</v>
      </c>
      <c r="AQ254" s="49" t="s">
        <v>2914</v>
      </c>
      <c r="AR254" s="75">
        <v>2019</v>
      </c>
      <c r="AS254" s="69">
        <v>12113.293079799998</v>
      </c>
      <c r="AT254" s="70"/>
      <c r="AU254" s="70">
        <v>4.41</v>
      </c>
      <c r="AV254" s="55" t="s">
        <v>136</v>
      </c>
      <c r="AW254" s="55" t="s">
        <v>3353</v>
      </c>
    </row>
    <row r="255" spans="1:49" s="71" customFormat="1" ht="77.25" customHeight="1">
      <c r="A255" s="57">
        <v>2</v>
      </c>
      <c r="B255" s="57" t="s">
        <v>3890</v>
      </c>
      <c r="C255" s="58" t="s">
        <v>131</v>
      </c>
      <c r="D255" s="58" t="s">
        <v>2730</v>
      </c>
      <c r="E255" s="59" t="s">
        <v>3632</v>
      </c>
      <c r="F255" s="57" t="s">
        <v>5522</v>
      </c>
      <c r="G255" s="59" t="s">
        <v>3891</v>
      </c>
      <c r="H255" s="60" t="s">
        <v>2907</v>
      </c>
      <c r="I255" s="47" t="s">
        <v>2908</v>
      </c>
      <c r="J255" s="47" t="s">
        <v>135</v>
      </c>
      <c r="K255" s="47" t="s">
        <v>136</v>
      </c>
      <c r="L255" s="49" t="s">
        <v>2885</v>
      </c>
      <c r="M255" s="61" t="s">
        <v>2910</v>
      </c>
      <c r="N255" s="47" t="s">
        <v>2867</v>
      </c>
      <c r="O255" s="62">
        <v>4096.3007807759814</v>
      </c>
      <c r="P255" s="62">
        <v>3879.0094091125388</v>
      </c>
      <c r="Q255" s="62">
        <v>3879.0094091125388</v>
      </c>
      <c r="R255" s="62">
        <v>4577.2311027527958</v>
      </c>
      <c r="S255" s="65" t="s">
        <v>566</v>
      </c>
      <c r="T255" s="52" t="s">
        <v>131</v>
      </c>
      <c r="U255" s="52" t="s">
        <v>139</v>
      </c>
      <c r="V255" s="63">
        <v>42875</v>
      </c>
      <c r="W255" s="72">
        <v>42905</v>
      </c>
      <c r="X255" s="57" t="s">
        <v>2910</v>
      </c>
      <c r="Y255" s="57" t="s">
        <v>2910</v>
      </c>
      <c r="Z255" s="57" t="s">
        <v>2910</v>
      </c>
      <c r="AA255" s="57" t="s">
        <v>2910</v>
      </c>
      <c r="AB255" s="54" t="s">
        <v>5448</v>
      </c>
      <c r="AC255" s="54" t="s">
        <v>567</v>
      </c>
      <c r="AD255" s="47">
        <v>796</v>
      </c>
      <c r="AE255" s="47" t="s">
        <v>555</v>
      </c>
      <c r="AF255" s="47">
        <v>1</v>
      </c>
      <c r="AG255" s="64">
        <v>46</v>
      </c>
      <c r="AH255" s="65" t="s">
        <v>201</v>
      </c>
      <c r="AI255" s="63">
        <v>42925</v>
      </c>
      <c r="AJ255" s="53">
        <v>42925</v>
      </c>
      <c r="AK255" s="63">
        <v>43830</v>
      </c>
      <c r="AL255" s="50" t="s">
        <v>604</v>
      </c>
      <c r="AM255" s="65" t="s">
        <v>2910</v>
      </c>
      <c r="AN255" s="64" t="s">
        <v>2911</v>
      </c>
      <c r="AO255" s="259" t="s">
        <v>3551</v>
      </c>
      <c r="AP255" s="66" t="s">
        <v>3552</v>
      </c>
      <c r="AQ255" s="49" t="s">
        <v>2914</v>
      </c>
      <c r="AR255" s="75">
        <v>2019</v>
      </c>
      <c r="AS255" s="69">
        <v>6152.7837890000001</v>
      </c>
      <c r="AT255" s="70"/>
      <c r="AU255" s="70">
        <v>2.2400000000000002</v>
      </c>
      <c r="AV255" s="55" t="s">
        <v>136</v>
      </c>
      <c r="AW255" s="55" t="s">
        <v>3353</v>
      </c>
    </row>
    <row r="256" spans="1:49" s="71" customFormat="1" ht="77.25" customHeight="1">
      <c r="A256" s="57">
        <v>2</v>
      </c>
      <c r="B256" s="57" t="s">
        <v>3892</v>
      </c>
      <c r="C256" s="58" t="s">
        <v>131</v>
      </c>
      <c r="D256" s="58" t="s">
        <v>2730</v>
      </c>
      <c r="E256" s="59" t="s">
        <v>3632</v>
      </c>
      <c r="F256" s="57" t="s">
        <v>5523</v>
      </c>
      <c r="G256" s="59" t="s">
        <v>3893</v>
      </c>
      <c r="H256" s="60" t="s">
        <v>2907</v>
      </c>
      <c r="I256" s="47" t="s">
        <v>2908</v>
      </c>
      <c r="J256" s="47" t="s">
        <v>135</v>
      </c>
      <c r="K256" s="47" t="s">
        <v>136</v>
      </c>
      <c r="L256" s="49" t="s">
        <v>2885</v>
      </c>
      <c r="M256" s="61" t="s">
        <v>2910</v>
      </c>
      <c r="N256" s="47" t="s">
        <v>2867</v>
      </c>
      <c r="O256" s="62">
        <v>6071.3029484467324</v>
      </c>
      <c r="P256" s="62">
        <v>5749.2460867897234</v>
      </c>
      <c r="Q256" s="62">
        <v>5749.2460867897234</v>
      </c>
      <c r="R256" s="62">
        <v>6784.1103824118736</v>
      </c>
      <c r="S256" s="65" t="s">
        <v>566</v>
      </c>
      <c r="T256" s="52" t="s">
        <v>131</v>
      </c>
      <c r="U256" s="52" t="s">
        <v>139</v>
      </c>
      <c r="V256" s="63">
        <v>42875</v>
      </c>
      <c r="W256" s="72">
        <v>42905</v>
      </c>
      <c r="X256" s="57" t="s">
        <v>2910</v>
      </c>
      <c r="Y256" s="57" t="s">
        <v>2910</v>
      </c>
      <c r="Z256" s="57" t="s">
        <v>2910</v>
      </c>
      <c r="AA256" s="57" t="s">
        <v>2910</v>
      </c>
      <c r="AB256" s="54" t="s">
        <v>5448</v>
      </c>
      <c r="AC256" s="54" t="s">
        <v>567</v>
      </c>
      <c r="AD256" s="47">
        <v>796</v>
      </c>
      <c r="AE256" s="47" t="s">
        <v>555</v>
      </c>
      <c r="AF256" s="47">
        <v>1</v>
      </c>
      <c r="AG256" s="64">
        <v>46</v>
      </c>
      <c r="AH256" s="65" t="s">
        <v>201</v>
      </c>
      <c r="AI256" s="63">
        <v>42925</v>
      </c>
      <c r="AJ256" s="53">
        <v>42925</v>
      </c>
      <c r="AK256" s="63">
        <v>43830</v>
      </c>
      <c r="AL256" s="50" t="s">
        <v>604</v>
      </c>
      <c r="AM256" s="65" t="s">
        <v>2910</v>
      </c>
      <c r="AN256" s="64" t="s">
        <v>2911</v>
      </c>
      <c r="AO256" s="259" t="s">
        <v>3555</v>
      </c>
      <c r="AP256" s="66" t="s">
        <v>3556</v>
      </c>
      <c r="AQ256" s="49" t="s">
        <v>2914</v>
      </c>
      <c r="AR256" s="75">
        <v>2019</v>
      </c>
      <c r="AS256" s="69">
        <v>9119.3045441999984</v>
      </c>
      <c r="AT256" s="70"/>
      <c r="AU256" s="70">
        <v>3.32</v>
      </c>
      <c r="AV256" s="55" t="s">
        <v>136</v>
      </c>
      <c r="AW256" s="55" t="s">
        <v>3353</v>
      </c>
    </row>
    <row r="257" spans="1:49" s="71" customFormat="1" ht="77.25" customHeight="1">
      <c r="A257" s="57">
        <v>2</v>
      </c>
      <c r="B257" s="57" t="s">
        <v>3894</v>
      </c>
      <c r="C257" s="58" t="s">
        <v>131</v>
      </c>
      <c r="D257" s="58" t="s">
        <v>2730</v>
      </c>
      <c r="E257" s="59" t="s">
        <v>3632</v>
      </c>
      <c r="F257" s="57" t="s">
        <v>5524</v>
      </c>
      <c r="G257" s="59" t="s">
        <v>3895</v>
      </c>
      <c r="H257" s="60" t="s">
        <v>2907</v>
      </c>
      <c r="I257" s="47" t="s">
        <v>2908</v>
      </c>
      <c r="J257" s="47" t="s">
        <v>135</v>
      </c>
      <c r="K257" s="47" t="s">
        <v>136</v>
      </c>
      <c r="L257" s="49" t="s">
        <v>2885</v>
      </c>
      <c r="M257" s="61" t="s">
        <v>2910</v>
      </c>
      <c r="N257" s="47" t="s">
        <v>2867</v>
      </c>
      <c r="O257" s="62">
        <v>4407.1807505064908</v>
      </c>
      <c r="P257" s="62">
        <v>4173.3985185428392</v>
      </c>
      <c r="Q257" s="62">
        <v>4173.3985185428392</v>
      </c>
      <c r="R257" s="62">
        <v>4924.6102518805501</v>
      </c>
      <c r="S257" s="65" t="s">
        <v>566</v>
      </c>
      <c r="T257" s="52" t="s">
        <v>131</v>
      </c>
      <c r="U257" s="52" t="s">
        <v>139</v>
      </c>
      <c r="V257" s="63">
        <v>42875</v>
      </c>
      <c r="W257" s="72">
        <v>42905</v>
      </c>
      <c r="X257" s="57" t="s">
        <v>2910</v>
      </c>
      <c r="Y257" s="57" t="s">
        <v>2910</v>
      </c>
      <c r="Z257" s="57" t="s">
        <v>2910</v>
      </c>
      <c r="AA257" s="57" t="s">
        <v>2910</v>
      </c>
      <c r="AB257" s="54" t="s">
        <v>5448</v>
      </c>
      <c r="AC257" s="54" t="s">
        <v>567</v>
      </c>
      <c r="AD257" s="47">
        <v>796</v>
      </c>
      <c r="AE257" s="47" t="s">
        <v>555</v>
      </c>
      <c r="AF257" s="47">
        <v>1</v>
      </c>
      <c r="AG257" s="64">
        <v>46</v>
      </c>
      <c r="AH257" s="65" t="s">
        <v>201</v>
      </c>
      <c r="AI257" s="63">
        <v>42925</v>
      </c>
      <c r="AJ257" s="53">
        <v>42925</v>
      </c>
      <c r="AK257" s="63">
        <v>43830</v>
      </c>
      <c r="AL257" s="50" t="s">
        <v>604</v>
      </c>
      <c r="AM257" s="65" t="s">
        <v>2910</v>
      </c>
      <c r="AN257" s="64" t="s">
        <v>2911</v>
      </c>
      <c r="AO257" s="259" t="s">
        <v>3559</v>
      </c>
      <c r="AP257" s="66" t="s">
        <v>3560</v>
      </c>
      <c r="AQ257" s="49" t="s">
        <v>2914</v>
      </c>
      <c r="AR257" s="75">
        <v>2019</v>
      </c>
      <c r="AS257" s="69">
        <v>6619.7361265999998</v>
      </c>
      <c r="AT257" s="70"/>
      <c r="AU257" s="70">
        <v>2.41</v>
      </c>
      <c r="AV257" s="55" t="s">
        <v>136</v>
      </c>
      <c r="AW257" s="55" t="s">
        <v>3353</v>
      </c>
    </row>
    <row r="258" spans="1:49" s="71" customFormat="1" ht="77.25" customHeight="1">
      <c r="A258" s="57">
        <v>2</v>
      </c>
      <c r="B258" s="57" t="s">
        <v>3896</v>
      </c>
      <c r="C258" s="58" t="s">
        <v>131</v>
      </c>
      <c r="D258" s="58" t="s">
        <v>2730</v>
      </c>
      <c r="E258" s="59" t="s">
        <v>3632</v>
      </c>
      <c r="F258" s="57" t="s">
        <v>5525</v>
      </c>
      <c r="G258" s="59" t="s">
        <v>3897</v>
      </c>
      <c r="H258" s="60" t="s">
        <v>2907</v>
      </c>
      <c r="I258" s="47" t="s">
        <v>2908</v>
      </c>
      <c r="J258" s="47" t="s">
        <v>135</v>
      </c>
      <c r="K258" s="47" t="s">
        <v>136</v>
      </c>
      <c r="L258" s="49" t="s">
        <v>2885</v>
      </c>
      <c r="M258" s="61" t="s">
        <v>2910</v>
      </c>
      <c r="N258" s="47" t="s">
        <v>2867</v>
      </c>
      <c r="O258" s="62">
        <v>8229.1756882032714</v>
      </c>
      <c r="P258" s="62">
        <v>7792.65283166462</v>
      </c>
      <c r="Q258" s="62">
        <v>7792.65283166462</v>
      </c>
      <c r="R258" s="62">
        <v>9195.3303413642516</v>
      </c>
      <c r="S258" s="65" t="s">
        <v>566</v>
      </c>
      <c r="T258" s="52" t="s">
        <v>131</v>
      </c>
      <c r="U258" s="52" t="s">
        <v>139</v>
      </c>
      <c r="V258" s="63">
        <v>42875</v>
      </c>
      <c r="W258" s="72">
        <v>42905</v>
      </c>
      <c r="X258" s="57" t="s">
        <v>2910</v>
      </c>
      <c r="Y258" s="57" t="s">
        <v>2910</v>
      </c>
      <c r="Z258" s="57" t="s">
        <v>2910</v>
      </c>
      <c r="AA258" s="57" t="s">
        <v>2910</v>
      </c>
      <c r="AB258" s="54" t="s">
        <v>5448</v>
      </c>
      <c r="AC258" s="54" t="s">
        <v>567</v>
      </c>
      <c r="AD258" s="47">
        <v>796</v>
      </c>
      <c r="AE258" s="47" t="s">
        <v>555</v>
      </c>
      <c r="AF258" s="47">
        <v>1</v>
      </c>
      <c r="AG258" s="64">
        <v>46</v>
      </c>
      <c r="AH258" s="65" t="s">
        <v>201</v>
      </c>
      <c r="AI258" s="63">
        <v>42925</v>
      </c>
      <c r="AJ258" s="53">
        <v>42925</v>
      </c>
      <c r="AK258" s="63">
        <v>43830</v>
      </c>
      <c r="AL258" s="50" t="s">
        <v>604</v>
      </c>
      <c r="AM258" s="65" t="s">
        <v>2910</v>
      </c>
      <c r="AN258" s="64" t="s">
        <v>2911</v>
      </c>
      <c r="AO258" s="259" t="s">
        <v>3563</v>
      </c>
      <c r="AP258" s="66" t="s">
        <v>3564</v>
      </c>
      <c r="AQ258" s="49" t="s">
        <v>2914</v>
      </c>
      <c r="AR258" s="75">
        <v>2019</v>
      </c>
      <c r="AS258" s="69">
        <v>12360.5031506</v>
      </c>
      <c r="AT258" s="70"/>
      <c r="AU258" s="70">
        <v>4.5</v>
      </c>
      <c r="AV258" s="55" t="s">
        <v>136</v>
      </c>
      <c r="AW258" s="55" t="s">
        <v>3353</v>
      </c>
    </row>
    <row r="259" spans="1:49" s="71" customFormat="1" ht="77.25" customHeight="1">
      <c r="A259" s="57">
        <v>2</v>
      </c>
      <c r="B259" s="57" t="s">
        <v>3898</v>
      </c>
      <c r="C259" s="58" t="s">
        <v>131</v>
      </c>
      <c r="D259" s="58" t="s">
        <v>2730</v>
      </c>
      <c r="E259" s="59" t="s">
        <v>3632</v>
      </c>
      <c r="F259" s="57" t="s">
        <v>5526</v>
      </c>
      <c r="G259" s="59" t="s">
        <v>3899</v>
      </c>
      <c r="H259" s="60" t="s">
        <v>2907</v>
      </c>
      <c r="I259" s="47" t="s">
        <v>2908</v>
      </c>
      <c r="J259" s="47" t="s">
        <v>135</v>
      </c>
      <c r="K259" s="47" t="s">
        <v>136</v>
      </c>
      <c r="L259" s="49" t="s">
        <v>2885</v>
      </c>
      <c r="M259" s="61" t="s">
        <v>2910</v>
      </c>
      <c r="N259" s="47" t="s">
        <v>2867</v>
      </c>
      <c r="O259" s="62">
        <v>3072.2255908251909</v>
      </c>
      <c r="P259" s="62">
        <v>2909.2570520285931</v>
      </c>
      <c r="Q259" s="62">
        <v>2909.2570520285931</v>
      </c>
      <c r="R259" s="62">
        <v>3432.9233213937396</v>
      </c>
      <c r="S259" s="65" t="s">
        <v>566</v>
      </c>
      <c r="T259" s="52" t="s">
        <v>131</v>
      </c>
      <c r="U259" s="52" t="s">
        <v>139</v>
      </c>
      <c r="V259" s="63">
        <v>42875</v>
      </c>
      <c r="W259" s="72">
        <v>42905</v>
      </c>
      <c r="X259" s="57" t="s">
        <v>2910</v>
      </c>
      <c r="Y259" s="57" t="s">
        <v>2910</v>
      </c>
      <c r="Z259" s="57" t="s">
        <v>2910</v>
      </c>
      <c r="AA259" s="57" t="s">
        <v>2910</v>
      </c>
      <c r="AB259" s="54" t="s">
        <v>5448</v>
      </c>
      <c r="AC259" s="54" t="s">
        <v>567</v>
      </c>
      <c r="AD259" s="47">
        <v>796</v>
      </c>
      <c r="AE259" s="47" t="s">
        <v>555</v>
      </c>
      <c r="AF259" s="47">
        <v>1</v>
      </c>
      <c r="AG259" s="64">
        <v>46</v>
      </c>
      <c r="AH259" s="65" t="s">
        <v>201</v>
      </c>
      <c r="AI259" s="63">
        <v>42925</v>
      </c>
      <c r="AJ259" s="53">
        <v>42925</v>
      </c>
      <c r="AK259" s="63">
        <v>43830</v>
      </c>
      <c r="AL259" s="50" t="s">
        <v>604</v>
      </c>
      <c r="AM259" s="65" t="s">
        <v>2910</v>
      </c>
      <c r="AN259" s="64" t="s">
        <v>2911</v>
      </c>
      <c r="AO259" s="259" t="s">
        <v>3567</v>
      </c>
      <c r="AP259" s="66" t="s">
        <v>3568</v>
      </c>
      <c r="AQ259" s="49" t="s">
        <v>2914</v>
      </c>
      <c r="AR259" s="75">
        <v>2019</v>
      </c>
      <c r="AS259" s="69">
        <v>4614.5878387999992</v>
      </c>
      <c r="AT259" s="70"/>
      <c r="AU259" s="70">
        <v>1.68</v>
      </c>
      <c r="AV259" s="55" t="s">
        <v>136</v>
      </c>
      <c r="AW259" s="55" t="s">
        <v>3353</v>
      </c>
    </row>
    <row r="260" spans="1:49" s="71" customFormat="1" ht="77.25" customHeight="1">
      <c r="A260" s="57">
        <v>2</v>
      </c>
      <c r="B260" s="57" t="s">
        <v>3900</v>
      </c>
      <c r="C260" s="58" t="s">
        <v>131</v>
      </c>
      <c r="D260" s="58" t="s">
        <v>2730</v>
      </c>
      <c r="E260" s="59" t="s">
        <v>3632</v>
      </c>
      <c r="F260" s="57" t="s">
        <v>5527</v>
      </c>
      <c r="G260" s="59" t="s">
        <v>3901</v>
      </c>
      <c r="H260" s="60" t="s">
        <v>2907</v>
      </c>
      <c r="I260" s="47" t="s">
        <v>2908</v>
      </c>
      <c r="J260" s="47" t="s">
        <v>135</v>
      </c>
      <c r="K260" s="47" t="s">
        <v>136</v>
      </c>
      <c r="L260" s="49" t="s">
        <v>2885</v>
      </c>
      <c r="M260" s="61" t="s">
        <v>2910</v>
      </c>
      <c r="N260" s="47" t="s">
        <v>2867</v>
      </c>
      <c r="O260" s="62">
        <v>5705.5618141399664</v>
      </c>
      <c r="P260" s="62">
        <v>5402.9059620059188</v>
      </c>
      <c r="Q260" s="62">
        <v>5402.9059620059188</v>
      </c>
      <c r="R260" s="62">
        <v>6375.4290351669842</v>
      </c>
      <c r="S260" s="65" t="s">
        <v>566</v>
      </c>
      <c r="T260" s="52" t="s">
        <v>131</v>
      </c>
      <c r="U260" s="52" t="s">
        <v>139</v>
      </c>
      <c r="V260" s="63">
        <v>42875</v>
      </c>
      <c r="W260" s="72">
        <v>42905</v>
      </c>
      <c r="X260" s="57" t="s">
        <v>2910</v>
      </c>
      <c r="Y260" s="57" t="s">
        <v>2910</v>
      </c>
      <c r="Z260" s="57" t="s">
        <v>2910</v>
      </c>
      <c r="AA260" s="57" t="s">
        <v>2910</v>
      </c>
      <c r="AB260" s="54" t="s">
        <v>5448</v>
      </c>
      <c r="AC260" s="54" t="s">
        <v>567</v>
      </c>
      <c r="AD260" s="47">
        <v>796</v>
      </c>
      <c r="AE260" s="47" t="s">
        <v>555</v>
      </c>
      <c r="AF260" s="47">
        <v>1</v>
      </c>
      <c r="AG260" s="64">
        <v>46</v>
      </c>
      <c r="AH260" s="65" t="s">
        <v>201</v>
      </c>
      <c r="AI260" s="63">
        <v>42925</v>
      </c>
      <c r="AJ260" s="53">
        <v>42925</v>
      </c>
      <c r="AK260" s="63">
        <v>43830</v>
      </c>
      <c r="AL260" s="50" t="s">
        <v>604</v>
      </c>
      <c r="AM260" s="65" t="s">
        <v>2910</v>
      </c>
      <c r="AN260" s="64" t="s">
        <v>2911</v>
      </c>
      <c r="AO260" s="259" t="s">
        <v>3571</v>
      </c>
      <c r="AP260" s="66" t="s">
        <v>3572</v>
      </c>
      <c r="AQ260" s="49" t="s">
        <v>2914</v>
      </c>
      <c r="AR260" s="75">
        <v>2019</v>
      </c>
      <c r="AS260" s="69">
        <v>8569.9488535999972</v>
      </c>
      <c r="AT260" s="70"/>
      <c r="AU260" s="70">
        <v>3.12</v>
      </c>
      <c r="AV260" s="55" t="s">
        <v>136</v>
      </c>
      <c r="AW260" s="55" t="s">
        <v>3353</v>
      </c>
    </row>
    <row r="261" spans="1:49" s="71" customFormat="1" ht="77.25" customHeight="1">
      <c r="A261" s="57">
        <v>2</v>
      </c>
      <c r="B261" s="57" t="s">
        <v>3902</v>
      </c>
      <c r="C261" s="58" t="s">
        <v>131</v>
      </c>
      <c r="D261" s="58" t="s">
        <v>2730</v>
      </c>
      <c r="E261" s="59" t="s">
        <v>3632</v>
      </c>
      <c r="F261" s="57" t="s">
        <v>5528</v>
      </c>
      <c r="G261" s="59" t="s">
        <v>3903</v>
      </c>
      <c r="H261" s="60" t="s">
        <v>2907</v>
      </c>
      <c r="I261" s="47" t="s">
        <v>2908</v>
      </c>
      <c r="J261" s="47" t="s">
        <v>135</v>
      </c>
      <c r="K261" s="47" t="s">
        <v>136</v>
      </c>
      <c r="L261" s="49" t="s">
        <v>2885</v>
      </c>
      <c r="M261" s="61" t="s">
        <v>2910</v>
      </c>
      <c r="N261" s="47" t="s">
        <v>2867</v>
      </c>
      <c r="O261" s="62">
        <v>4904.7110667634033</v>
      </c>
      <c r="P261" s="62">
        <v>4645.003448421654</v>
      </c>
      <c r="Q261" s="62">
        <v>4645.003448421654</v>
      </c>
      <c r="R261" s="62">
        <v>5481.1040691375511</v>
      </c>
      <c r="S261" s="65" t="s">
        <v>566</v>
      </c>
      <c r="T261" s="52" t="s">
        <v>131</v>
      </c>
      <c r="U261" s="52" t="s">
        <v>139</v>
      </c>
      <c r="V261" s="63">
        <v>42875</v>
      </c>
      <c r="W261" s="72">
        <v>42905</v>
      </c>
      <c r="X261" s="57" t="s">
        <v>2910</v>
      </c>
      <c r="Y261" s="57" t="s">
        <v>2910</v>
      </c>
      <c r="Z261" s="57" t="s">
        <v>2910</v>
      </c>
      <c r="AA261" s="57" t="s">
        <v>2910</v>
      </c>
      <c r="AB261" s="54" t="s">
        <v>5448</v>
      </c>
      <c r="AC261" s="54" t="s">
        <v>567</v>
      </c>
      <c r="AD261" s="47">
        <v>796</v>
      </c>
      <c r="AE261" s="47" t="s">
        <v>555</v>
      </c>
      <c r="AF261" s="47">
        <v>1</v>
      </c>
      <c r="AG261" s="64">
        <v>46</v>
      </c>
      <c r="AH261" s="65" t="s">
        <v>201</v>
      </c>
      <c r="AI261" s="63">
        <v>42925</v>
      </c>
      <c r="AJ261" s="53">
        <v>42925</v>
      </c>
      <c r="AK261" s="63">
        <v>43830</v>
      </c>
      <c r="AL261" s="50" t="s">
        <v>604</v>
      </c>
      <c r="AM261" s="65" t="s">
        <v>2910</v>
      </c>
      <c r="AN261" s="64" t="s">
        <v>2911</v>
      </c>
      <c r="AO261" s="259" t="s">
        <v>3575</v>
      </c>
      <c r="AP261" s="66" t="s">
        <v>3576</v>
      </c>
      <c r="AQ261" s="49" t="s">
        <v>2914</v>
      </c>
      <c r="AR261" s="75">
        <v>2019</v>
      </c>
      <c r="AS261" s="69">
        <v>7377.0969072000007</v>
      </c>
      <c r="AT261" s="70"/>
      <c r="AU261" s="70">
        <v>2.7</v>
      </c>
      <c r="AV261" s="55" t="s">
        <v>136</v>
      </c>
      <c r="AW261" s="55" t="s">
        <v>3353</v>
      </c>
    </row>
    <row r="262" spans="1:49" s="71" customFormat="1" ht="77.25" customHeight="1">
      <c r="A262" s="57">
        <v>2</v>
      </c>
      <c r="B262" s="57" t="s">
        <v>3904</v>
      </c>
      <c r="C262" s="58" t="s">
        <v>131</v>
      </c>
      <c r="D262" s="58" t="s">
        <v>2730</v>
      </c>
      <c r="E262" s="59" t="s">
        <v>3632</v>
      </c>
      <c r="F262" s="57" t="s">
        <v>5529</v>
      </c>
      <c r="G262" s="59" t="s">
        <v>3905</v>
      </c>
      <c r="H262" s="60" t="s">
        <v>2907</v>
      </c>
      <c r="I262" s="47" t="s">
        <v>2908</v>
      </c>
      <c r="J262" s="47" t="s">
        <v>135</v>
      </c>
      <c r="K262" s="47" t="s">
        <v>136</v>
      </c>
      <c r="L262" s="49" t="s">
        <v>2885</v>
      </c>
      <c r="M262" s="61" t="s">
        <v>2910</v>
      </c>
      <c r="N262" s="47" t="s">
        <v>2867</v>
      </c>
      <c r="O262" s="62">
        <v>4250.7495986081003</v>
      </c>
      <c r="P262" s="62">
        <v>4025.6696585026416</v>
      </c>
      <c r="Q262" s="62">
        <v>4025.6696585026416</v>
      </c>
      <c r="R262" s="62">
        <v>4750.2901970331168</v>
      </c>
      <c r="S262" s="65" t="s">
        <v>566</v>
      </c>
      <c r="T262" s="52" t="s">
        <v>131</v>
      </c>
      <c r="U262" s="52" t="s">
        <v>139</v>
      </c>
      <c r="V262" s="63">
        <v>42875</v>
      </c>
      <c r="W262" s="72">
        <v>42905</v>
      </c>
      <c r="X262" s="57" t="s">
        <v>2910</v>
      </c>
      <c r="Y262" s="57" t="s">
        <v>2910</v>
      </c>
      <c r="Z262" s="57" t="s">
        <v>2910</v>
      </c>
      <c r="AA262" s="57" t="s">
        <v>2910</v>
      </c>
      <c r="AB262" s="54" t="s">
        <v>5448</v>
      </c>
      <c r="AC262" s="54" t="s">
        <v>567</v>
      </c>
      <c r="AD262" s="47">
        <v>796</v>
      </c>
      <c r="AE262" s="47" t="s">
        <v>555</v>
      </c>
      <c r="AF262" s="47">
        <v>1</v>
      </c>
      <c r="AG262" s="64">
        <v>46</v>
      </c>
      <c r="AH262" s="65" t="s">
        <v>201</v>
      </c>
      <c r="AI262" s="63">
        <v>42925</v>
      </c>
      <c r="AJ262" s="53">
        <v>42925</v>
      </c>
      <c r="AK262" s="63">
        <v>43830</v>
      </c>
      <c r="AL262" s="50" t="s">
        <v>604</v>
      </c>
      <c r="AM262" s="65" t="s">
        <v>2910</v>
      </c>
      <c r="AN262" s="64" t="s">
        <v>2911</v>
      </c>
      <c r="AO262" s="259" t="s">
        <v>3579</v>
      </c>
      <c r="AP262" s="66" t="s">
        <v>3580</v>
      </c>
      <c r="AQ262" s="49" t="s">
        <v>2914</v>
      </c>
      <c r="AR262" s="75">
        <v>2019</v>
      </c>
      <c r="AS262" s="69">
        <v>6393.4839885999991</v>
      </c>
      <c r="AT262" s="70"/>
      <c r="AU262" s="70">
        <v>2.34</v>
      </c>
      <c r="AV262" s="55" t="s">
        <v>136</v>
      </c>
      <c r="AW262" s="55" t="s">
        <v>3353</v>
      </c>
    </row>
    <row r="263" spans="1:49" s="71" customFormat="1" ht="77.25" customHeight="1">
      <c r="A263" s="57">
        <v>2</v>
      </c>
      <c r="B263" s="57" t="s">
        <v>3906</v>
      </c>
      <c r="C263" s="58" t="s">
        <v>131</v>
      </c>
      <c r="D263" s="58" t="s">
        <v>2730</v>
      </c>
      <c r="E263" s="59" t="s">
        <v>3632</v>
      </c>
      <c r="F263" s="57" t="s">
        <v>5530</v>
      </c>
      <c r="G263" s="59" t="s">
        <v>3907</v>
      </c>
      <c r="H263" s="60" t="s">
        <v>2907</v>
      </c>
      <c r="I263" s="47" t="s">
        <v>2908</v>
      </c>
      <c r="J263" s="47" t="s">
        <v>135</v>
      </c>
      <c r="K263" s="47" t="s">
        <v>136</v>
      </c>
      <c r="L263" s="49" t="s">
        <v>2885</v>
      </c>
      <c r="M263" s="61" t="s">
        <v>2910</v>
      </c>
      <c r="N263" s="47" t="s">
        <v>2867</v>
      </c>
      <c r="O263" s="62">
        <v>2906.4954486809602</v>
      </c>
      <c r="P263" s="62">
        <v>2752.5946400175671</v>
      </c>
      <c r="Q263" s="62">
        <v>2752.5946400175671</v>
      </c>
      <c r="R263" s="62">
        <v>3248.0616752207293</v>
      </c>
      <c r="S263" s="65" t="s">
        <v>566</v>
      </c>
      <c r="T263" s="52" t="s">
        <v>131</v>
      </c>
      <c r="U263" s="52" t="s">
        <v>139</v>
      </c>
      <c r="V263" s="63">
        <v>42875</v>
      </c>
      <c r="W263" s="72">
        <v>42905</v>
      </c>
      <c r="X263" s="57" t="s">
        <v>2910</v>
      </c>
      <c r="Y263" s="57" t="s">
        <v>2910</v>
      </c>
      <c r="Z263" s="57" t="s">
        <v>2910</v>
      </c>
      <c r="AA263" s="57" t="s">
        <v>2910</v>
      </c>
      <c r="AB263" s="54" t="s">
        <v>5448</v>
      </c>
      <c r="AC263" s="54" t="s">
        <v>567</v>
      </c>
      <c r="AD263" s="47">
        <v>796</v>
      </c>
      <c r="AE263" s="47" t="s">
        <v>555</v>
      </c>
      <c r="AF263" s="47">
        <v>1</v>
      </c>
      <c r="AG263" s="64">
        <v>46</v>
      </c>
      <c r="AH263" s="65" t="s">
        <v>201</v>
      </c>
      <c r="AI263" s="63">
        <v>42925</v>
      </c>
      <c r="AJ263" s="53">
        <v>42925</v>
      </c>
      <c r="AK263" s="63">
        <v>43465</v>
      </c>
      <c r="AL263" s="50" t="s">
        <v>310</v>
      </c>
      <c r="AM263" s="65" t="s">
        <v>2910</v>
      </c>
      <c r="AN263" s="64" t="s">
        <v>2911</v>
      </c>
      <c r="AO263" s="259" t="s">
        <v>3583</v>
      </c>
      <c r="AP263" s="66" t="s">
        <v>3584</v>
      </c>
      <c r="AQ263" s="49" t="s">
        <v>2914</v>
      </c>
      <c r="AR263" s="75">
        <v>2018</v>
      </c>
      <c r="AS263" s="69">
        <v>4371.6129885999999</v>
      </c>
      <c r="AT263" s="70"/>
      <c r="AU263" s="70">
        <v>1.6</v>
      </c>
      <c r="AV263" s="55" t="s">
        <v>136</v>
      </c>
      <c r="AW263" s="55" t="s">
        <v>3353</v>
      </c>
    </row>
    <row r="264" spans="1:49" s="71" customFormat="1" ht="77.25" customHeight="1">
      <c r="A264" s="57">
        <v>2</v>
      </c>
      <c r="B264" s="57" t="s">
        <v>3908</v>
      </c>
      <c r="C264" s="58" t="s">
        <v>131</v>
      </c>
      <c r="D264" s="58" t="s">
        <v>2730</v>
      </c>
      <c r="E264" s="59" t="s">
        <v>3632</v>
      </c>
      <c r="F264" s="57" t="s">
        <v>5531</v>
      </c>
      <c r="G264" s="59" t="s">
        <v>3909</v>
      </c>
      <c r="H264" s="60" t="s">
        <v>2907</v>
      </c>
      <c r="I264" s="47" t="s">
        <v>2908</v>
      </c>
      <c r="J264" s="47" t="s">
        <v>135</v>
      </c>
      <c r="K264" s="47" t="s">
        <v>136</v>
      </c>
      <c r="L264" s="49" t="s">
        <v>2885</v>
      </c>
      <c r="M264" s="61" t="s">
        <v>2910</v>
      </c>
      <c r="N264" s="47" t="s">
        <v>2867</v>
      </c>
      <c r="O264" s="62">
        <v>2543.1835163874789</v>
      </c>
      <c r="P264" s="62">
        <v>2408.5203112168238</v>
      </c>
      <c r="Q264" s="62">
        <v>2408.5203112168238</v>
      </c>
      <c r="R264" s="62">
        <v>2842.0539672358518</v>
      </c>
      <c r="S264" s="65" t="s">
        <v>566</v>
      </c>
      <c r="T264" s="52" t="s">
        <v>131</v>
      </c>
      <c r="U264" s="52" t="s">
        <v>139</v>
      </c>
      <c r="V264" s="63">
        <v>42875</v>
      </c>
      <c r="W264" s="72">
        <v>42905</v>
      </c>
      <c r="X264" s="57" t="s">
        <v>2910</v>
      </c>
      <c r="Y264" s="57" t="s">
        <v>2910</v>
      </c>
      <c r="Z264" s="57" t="s">
        <v>2910</v>
      </c>
      <c r="AA264" s="57" t="s">
        <v>2910</v>
      </c>
      <c r="AB264" s="54" t="s">
        <v>5448</v>
      </c>
      <c r="AC264" s="54" t="s">
        <v>567</v>
      </c>
      <c r="AD264" s="47">
        <v>796</v>
      </c>
      <c r="AE264" s="47" t="s">
        <v>555</v>
      </c>
      <c r="AF264" s="47">
        <v>1</v>
      </c>
      <c r="AG264" s="64">
        <v>46</v>
      </c>
      <c r="AH264" s="65" t="s">
        <v>201</v>
      </c>
      <c r="AI264" s="63">
        <v>42925</v>
      </c>
      <c r="AJ264" s="53">
        <v>42925</v>
      </c>
      <c r="AK264" s="63">
        <v>43465</v>
      </c>
      <c r="AL264" s="50" t="s">
        <v>310</v>
      </c>
      <c r="AM264" s="65" t="s">
        <v>2910</v>
      </c>
      <c r="AN264" s="64" t="s">
        <v>2911</v>
      </c>
      <c r="AO264" s="259" t="s">
        <v>3587</v>
      </c>
      <c r="AP264" s="66" t="s">
        <v>3588</v>
      </c>
      <c r="AQ264" s="49" t="s">
        <v>2914</v>
      </c>
      <c r="AR264" s="75">
        <v>2018</v>
      </c>
      <c r="AS264" s="69">
        <v>3825.1613606000001</v>
      </c>
      <c r="AT264" s="70"/>
      <c r="AU264" s="70">
        <v>1.4</v>
      </c>
      <c r="AV264" s="55" t="s">
        <v>136</v>
      </c>
      <c r="AW264" s="55" t="s">
        <v>3353</v>
      </c>
    </row>
    <row r="265" spans="1:49" s="71" customFormat="1" ht="77.25" customHeight="1">
      <c r="A265" s="57">
        <v>2</v>
      </c>
      <c r="B265" s="57" t="s">
        <v>3910</v>
      </c>
      <c r="C265" s="58" t="s">
        <v>131</v>
      </c>
      <c r="D265" s="58" t="s">
        <v>2730</v>
      </c>
      <c r="E265" s="59" t="s">
        <v>3632</v>
      </c>
      <c r="F265" s="57" t="s">
        <v>5532</v>
      </c>
      <c r="G265" s="59" t="s">
        <v>3911</v>
      </c>
      <c r="H265" s="60" t="s">
        <v>2907</v>
      </c>
      <c r="I265" s="47" t="s">
        <v>2908</v>
      </c>
      <c r="J265" s="47" t="s">
        <v>135</v>
      </c>
      <c r="K265" s="47" t="s">
        <v>136</v>
      </c>
      <c r="L265" s="49" t="s">
        <v>2885</v>
      </c>
      <c r="M265" s="61" t="s">
        <v>2910</v>
      </c>
      <c r="N265" s="47" t="s">
        <v>2867</v>
      </c>
      <c r="O265" s="62">
        <v>1816.5596619357029</v>
      </c>
      <c r="P265" s="62">
        <v>1720.3716440037151</v>
      </c>
      <c r="Q265" s="62">
        <v>1720.3716440037151</v>
      </c>
      <c r="R265" s="62">
        <v>2030.0385399243837</v>
      </c>
      <c r="S265" s="65" t="s">
        <v>566</v>
      </c>
      <c r="T265" s="52" t="s">
        <v>131</v>
      </c>
      <c r="U265" s="52" t="s">
        <v>139</v>
      </c>
      <c r="V265" s="63">
        <v>42875</v>
      </c>
      <c r="W265" s="72">
        <v>42905</v>
      </c>
      <c r="X265" s="57" t="s">
        <v>2910</v>
      </c>
      <c r="Y265" s="57" t="s">
        <v>2910</v>
      </c>
      <c r="Z265" s="57" t="s">
        <v>2910</v>
      </c>
      <c r="AA265" s="57" t="s">
        <v>2910</v>
      </c>
      <c r="AB265" s="54" t="s">
        <v>5448</v>
      </c>
      <c r="AC265" s="54" t="s">
        <v>567</v>
      </c>
      <c r="AD265" s="47">
        <v>796</v>
      </c>
      <c r="AE265" s="47" t="s">
        <v>555</v>
      </c>
      <c r="AF265" s="47">
        <v>1</v>
      </c>
      <c r="AG265" s="64">
        <v>46</v>
      </c>
      <c r="AH265" s="65" t="s">
        <v>201</v>
      </c>
      <c r="AI265" s="63">
        <v>42925</v>
      </c>
      <c r="AJ265" s="53">
        <v>42925</v>
      </c>
      <c r="AK265" s="63">
        <v>43465</v>
      </c>
      <c r="AL265" s="50" t="s">
        <v>310</v>
      </c>
      <c r="AM265" s="65" t="s">
        <v>2910</v>
      </c>
      <c r="AN265" s="64" t="s">
        <v>2911</v>
      </c>
      <c r="AO265" s="259" t="s">
        <v>3591</v>
      </c>
      <c r="AP265" s="66" t="s">
        <v>3592</v>
      </c>
      <c r="AQ265" s="49" t="s">
        <v>2914</v>
      </c>
      <c r="AR265" s="75">
        <v>2018</v>
      </c>
      <c r="AS265" s="69">
        <v>2732.2581163999998</v>
      </c>
      <c r="AT265" s="70"/>
      <c r="AU265" s="70">
        <v>1</v>
      </c>
      <c r="AV265" s="55" t="s">
        <v>136</v>
      </c>
      <c r="AW265" s="55" t="s">
        <v>3353</v>
      </c>
    </row>
    <row r="266" spans="1:49" s="71" customFormat="1" ht="77.25" customHeight="1">
      <c r="A266" s="57">
        <v>2</v>
      </c>
      <c r="B266" s="57" t="s">
        <v>3912</v>
      </c>
      <c r="C266" s="58" t="s">
        <v>131</v>
      </c>
      <c r="D266" s="58" t="s">
        <v>2730</v>
      </c>
      <c r="E266" s="59" t="s">
        <v>3632</v>
      </c>
      <c r="F266" s="57" t="s">
        <v>5533</v>
      </c>
      <c r="G266" s="59" t="s">
        <v>3913</v>
      </c>
      <c r="H266" s="60" t="s">
        <v>2907</v>
      </c>
      <c r="I266" s="47" t="s">
        <v>2908</v>
      </c>
      <c r="J266" s="47" t="s">
        <v>135</v>
      </c>
      <c r="K266" s="47" t="s">
        <v>136</v>
      </c>
      <c r="L266" s="49" t="s">
        <v>2885</v>
      </c>
      <c r="M266" s="61" t="s">
        <v>2910</v>
      </c>
      <c r="N266" s="47" t="s">
        <v>2867</v>
      </c>
      <c r="O266" s="62">
        <v>6684.9395354156823</v>
      </c>
      <c r="P266" s="62">
        <v>6330.9676633899417</v>
      </c>
      <c r="Q266" s="62">
        <v>6330.9676633899417</v>
      </c>
      <c r="R266" s="62">
        <v>7470.5418428001303</v>
      </c>
      <c r="S266" s="65" t="s">
        <v>566</v>
      </c>
      <c r="T266" s="52" t="s">
        <v>131</v>
      </c>
      <c r="U266" s="52" t="s">
        <v>139</v>
      </c>
      <c r="V266" s="63">
        <v>42875</v>
      </c>
      <c r="W266" s="72">
        <v>42905</v>
      </c>
      <c r="X266" s="57" t="s">
        <v>2910</v>
      </c>
      <c r="Y266" s="57" t="s">
        <v>2910</v>
      </c>
      <c r="Z266" s="57" t="s">
        <v>2910</v>
      </c>
      <c r="AA266" s="57" t="s">
        <v>2910</v>
      </c>
      <c r="AB266" s="54" t="s">
        <v>5448</v>
      </c>
      <c r="AC266" s="54" t="s">
        <v>567</v>
      </c>
      <c r="AD266" s="47">
        <v>796</v>
      </c>
      <c r="AE266" s="47" t="s">
        <v>555</v>
      </c>
      <c r="AF266" s="47">
        <v>1</v>
      </c>
      <c r="AG266" s="64">
        <v>46</v>
      </c>
      <c r="AH266" s="65" t="s">
        <v>201</v>
      </c>
      <c r="AI266" s="63">
        <v>42925</v>
      </c>
      <c r="AJ266" s="53">
        <v>42925</v>
      </c>
      <c r="AK266" s="63">
        <v>43465</v>
      </c>
      <c r="AL266" s="50" t="s">
        <v>310</v>
      </c>
      <c r="AM266" s="65" t="s">
        <v>2910</v>
      </c>
      <c r="AN266" s="64" t="s">
        <v>2911</v>
      </c>
      <c r="AO266" s="259" t="s">
        <v>3595</v>
      </c>
      <c r="AP266" s="66" t="s">
        <v>3596</v>
      </c>
      <c r="AQ266" s="49" t="s">
        <v>2914</v>
      </c>
      <c r="AR266" s="75">
        <v>2018</v>
      </c>
      <c r="AS266" s="69">
        <v>10054.7098608</v>
      </c>
      <c r="AT266" s="70"/>
      <c r="AU266" s="70">
        <v>3.68</v>
      </c>
      <c r="AV266" s="55" t="s">
        <v>136</v>
      </c>
      <c r="AW266" s="55" t="s">
        <v>3353</v>
      </c>
    </row>
    <row r="267" spans="1:49" s="71" customFormat="1" ht="77.25" customHeight="1">
      <c r="A267" s="57">
        <v>2</v>
      </c>
      <c r="B267" s="57" t="s">
        <v>3914</v>
      </c>
      <c r="C267" s="58" t="s">
        <v>131</v>
      </c>
      <c r="D267" s="58" t="s">
        <v>2730</v>
      </c>
      <c r="E267" s="59" t="s">
        <v>3632</v>
      </c>
      <c r="F267" s="57" t="s">
        <v>5534</v>
      </c>
      <c r="G267" s="59" t="s">
        <v>3915</v>
      </c>
      <c r="H267" s="60" t="s">
        <v>2907</v>
      </c>
      <c r="I267" s="47" t="s">
        <v>2908</v>
      </c>
      <c r="J267" s="47" t="s">
        <v>135</v>
      </c>
      <c r="K267" s="47" t="s">
        <v>136</v>
      </c>
      <c r="L267" s="49" t="s">
        <v>2885</v>
      </c>
      <c r="M267" s="61" t="s">
        <v>2910</v>
      </c>
      <c r="N267" s="47" t="s">
        <v>2867</v>
      </c>
      <c r="O267" s="62">
        <v>1816.5596619357029</v>
      </c>
      <c r="P267" s="62">
        <v>1720.3716440037151</v>
      </c>
      <c r="Q267" s="62">
        <v>1720.3716440037151</v>
      </c>
      <c r="R267" s="62">
        <v>2030.0385399243837</v>
      </c>
      <c r="S267" s="65" t="s">
        <v>566</v>
      </c>
      <c r="T267" s="52" t="s">
        <v>131</v>
      </c>
      <c r="U267" s="52" t="s">
        <v>139</v>
      </c>
      <c r="V267" s="63">
        <v>42875</v>
      </c>
      <c r="W267" s="72">
        <v>42905</v>
      </c>
      <c r="X267" s="57" t="s">
        <v>2910</v>
      </c>
      <c r="Y267" s="57" t="s">
        <v>2910</v>
      </c>
      <c r="Z267" s="57" t="s">
        <v>2910</v>
      </c>
      <c r="AA267" s="57" t="s">
        <v>2910</v>
      </c>
      <c r="AB267" s="54" t="s">
        <v>5448</v>
      </c>
      <c r="AC267" s="54" t="s">
        <v>567</v>
      </c>
      <c r="AD267" s="47">
        <v>796</v>
      </c>
      <c r="AE267" s="47" t="s">
        <v>555</v>
      </c>
      <c r="AF267" s="47">
        <v>1</v>
      </c>
      <c r="AG267" s="64">
        <v>46</v>
      </c>
      <c r="AH267" s="65" t="s">
        <v>201</v>
      </c>
      <c r="AI267" s="63">
        <v>42925</v>
      </c>
      <c r="AJ267" s="53">
        <v>42925</v>
      </c>
      <c r="AK267" s="63">
        <v>43465</v>
      </c>
      <c r="AL267" s="50" t="s">
        <v>310</v>
      </c>
      <c r="AM267" s="65" t="s">
        <v>2910</v>
      </c>
      <c r="AN267" s="64" t="s">
        <v>2911</v>
      </c>
      <c r="AO267" s="259" t="s">
        <v>3599</v>
      </c>
      <c r="AP267" s="66" t="s">
        <v>3600</v>
      </c>
      <c r="AQ267" s="49" t="s">
        <v>2914</v>
      </c>
      <c r="AR267" s="75">
        <v>2018</v>
      </c>
      <c r="AS267" s="69">
        <v>2732.2581163999998</v>
      </c>
      <c r="AT267" s="70"/>
      <c r="AU267" s="70">
        <v>1</v>
      </c>
      <c r="AV267" s="55" t="s">
        <v>136</v>
      </c>
      <c r="AW267" s="55" t="s">
        <v>3353</v>
      </c>
    </row>
    <row r="268" spans="1:49" s="71" customFormat="1" ht="77.25" customHeight="1">
      <c r="A268" s="57">
        <v>2</v>
      </c>
      <c r="B268" s="57" t="s">
        <v>3916</v>
      </c>
      <c r="C268" s="58" t="s">
        <v>131</v>
      </c>
      <c r="D268" s="58" t="s">
        <v>2730</v>
      </c>
      <c r="E268" s="59" t="s">
        <v>3632</v>
      </c>
      <c r="F268" s="57" t="s">
        <v>5535</v>
      </c>
      <c r="G268" s="59" t="s">
        <v>3917</v>
      </c>
      <c r="H268" s="60" t="s">
        <v>2907</v>
      </c>
      <c r="I268" s="47" t="s">
        <v>2908</v>
      </c>
      <c r="J268" s="47" t="s">
        <v>135</v>
      </c>
      <c r="K268" s="47" t="s">
        <v>136</v>
      </c>
      <c r="L268" s="49" t="s">
        <v>2885</v>
      </c>
      <c r="M268" s="61" t="s">
        <v>2910</v>
      </c>
      <c r="N268" s="47" t="s">
        <v>2867</v>
      </c>
      <c r="O268" s="62">
        <v>1816.5596619357029</v>
      </c>
      <c r="P268" s="62">
        <v>1720.3716440037151</v>
      </c>
      <c r="Q268" s="62">
        <v>1720.3716440037151</v>
      </c>
      <c r="R268" s="62">
        <v>2030.0385399243837</v>
      </c>
      <c r="S268" s="65" t="s">
        <v>566</v>
      </c>
      <c r="T268" s="52" t="s">
        <v>131</v>
      </c>
      <c r="U268" s="52" t="s">
        <v>139</v>
      </c>
      <c r="V268" s="63">
        <v>42875</v>
      </c>
      <c r="W268" s="72">
        <v>42905</v>
      </c>
      <c r="X268" s="57" t="s">
        <v>2910</v>
      </c>
      <c r="Y268" s="57" t="s">
        <v>2910</v>
      </c>
      <c r="Z268" s="57" t="s">
        <v>2910</v>
      </c>
      <c r="AA268" s="57" t="s">
        <v>2910</v>
      </c>
      <c r="AB268" s="54" t="s">
        <v>5448</v>
      </c>
      <c r="AC268" s="54" t="s">
        <v>567</v>
      </c>
      <c r="AD268" s="47">
        <v>796</v>
      </c>
      <c r="AE268" s="47" t="s">
        <v>555</v>
      </c>
      <c r="AF268" s="47">
        <v>1</v>
      </c>
      <c r="AG268" s="64">
        <v>46</v>
      </c>
      <c r="AH268" s="65" t="s">
        <v>201</v>
      </c>
      <c r="AI268" s="63">
        <v>42925</v>
      </c>
      <c r="AJ268" s="53">
        <v>42925</v>
      </c>
      <c r="AK268" s="63">
        <v>43465</v>
      </c>
      <c r="AL268" s="50" t="s">
        <v>310</v>
      </c>
      <c r="AM268" s="65" t="s">
        <v>2910</v>
      </c>
      <c r="AN268" s="64" t="s">
        <v>2911</v>
      </c>
      <c r="AO268" s="259" t="s">
        <v>3603</v>
      </c>
      <c r="AP268" s="66" t="s">
        <v>3604</v>
      </c>
      <c r="AQ268" s="49" t="s">
        <v>2914</v>
      </c>
      <c r="AR268" s="75">
        <v>2018</v>
      </c>
      <c r="AS268" s="69">
        <v>2732.2581163999998</v>
      </c>
      <c r="AT268" s="70"/>
      <c r="AU268" s="70">
        <v>2</v>
      </c>
      <c r="AV268" s="55" t="s">
        <v>136</v>
      </c>
      <c r="AW268" s="55" t="s">
        <v>3353</v>
      </c>
    </row>
    <row r="269" spans="1:49" s="71" customFormat="1" ht="77.25" customHeight="1">
      <c r="A269" s="57">
        <v>2</v>
      </c>
      <c r="B269" s="57" t="s">
        <v>3918</v>
      </c>
      <c r="C269" s="58" t="s">
        <v>131</v>
      </c>
      <c r="D269" s="58" t="s">
        <v>2730</v>
      </c>
      <c r="E269" s="59" t="s">
        <v>3632</v>
      </c>
      <c r="F269" s="57" t="s">
        <v>5536</v>
      </c>
      <c r="G269" s="59" t="s">
        <v>3913</v>
      </c>
      <c r="H269" s="60" t="s">
        <v>2907</v>
      </c>
      <c r="I269" s="47" t="s">
        <v>2908</v>
      </c>
      <c r="J269" s="47" t="s">
        <v>135</v>
      </c>
      <c r="K269" s="47" t="s">
        <v>136</v>
      </c>
      <c r="L269" s="49" t="s">
        <v>2885</v>
      </c>
      <c r="M269" s="61" t="s">
        <v>2910</v>
      </c>
      <c r="N269" s="47" t="s">
        <v>2867</v>
      </c>
      <c r="O269" s="62">
        <v>5406.8823234568526</v>
      </c>
      <c r="P269" s="62">
        <v>3784.8176264197959</v>
      </c>
      <c r="Q269" s="62">
        <v>3784.8176264197959</v>
      </c>
      <c r="R269" s="62">
        <v>4466.084799175359</v>
      </c>
      <c r="S269" s="65" t="s">
        <v>566</v>
      </c>
      <c r="T269" s="52" t="s">
        <v>131</v>
      </c>
      <c r="U269" s="52" t="s">
        <v>139</v>
      </c>
      <c r="V269" s="63">
        <v>42875</v>
      </c>
      <c r="W269" s="72">
        <v>42905</v>
      </c>
      <c r="X269" s="57" t="s">
        <v>2910</v>
      </c>
      <c r="Y269" s="57" t="s">
        <v>2910</v>
      </c>
      <c r="Z269" s="57" t="s">
        <v>2910</v>
      </c>
      <c r="AA269" s="57" t="s">
        <v>2910</v>
      </c>
      <c r="AB269" s="54" t="s">
        <v>5448</v>
      </c>
      <c r="AC269" s="54" t="s">
        <v>567</v>
      </c>
      <c r="AD269" s="47">
        <v>796</v>
      </c>
      <c r="AE269" s="47" t="s">
        <v>555</v>
      </c>
      <c r="AF269" s="47">
        <v>1</v>
      </c>
      <c r="AG269" s="64">
        <v>46</v>
      </c>
      <c r="AH269" s="65" t="s">
        <v>201</v>
      </c>
      <c r="AI269" s="63">
        <v>42925</v>
      </c>
      <c r="AJ269" s="53">
        <v>42925</v>
      </c>
      <c r="AK269" s="63">
        <v>43465</v>
      </c>
      <c r="AL269" s="50" t="s">
        <v>310</v>
      </c>
      <c r="AM269" s="65" t="s">
        <v>2910</v>
      </c>
      <c r="AN269" s="64" t="s">
        <v>2911</v>
      </c>
      <c r="AO269" s="259" t="s">
        <v>3606</v>
      </c>
      <c r="AP269" s="66" t="s">
        <v>3596</v>
      </c>
      <c r="AQ269" s="49" t="s">
        <v>2914</v>
      </c>
      <c r="AR269" s="75">
        <v>2018</v>
      </c>
      <c r="AS269" s="69">
        <v>4633.8599999999997</v>
      </c>
      <c r="AT269" s="70"/>
      <c r="AU269" s="70">
        <v>2.2000000000000002</v>
      </c>
      <c r="AV269" s="55" t="s">
        <v>136</v>
      </c>
      <c r="AW269" s="55" t="s">
        <v>3353</v>
      </c>
    </row>
    <row r="270" spans="1:49" s="71" customFormat="1" ht="77.25" customHeight="1">
      <c r="A270" s="57">
        <v>2</v>
      </c>
      <c r="B270" s="57" t="s">
        <v>3919</v>
      </c>
      <c r="C270" s="58" t="s">
        <v>131</v>
      </c>
      <c r="D270" s="58" t="s">
        <v>2730</v>
      </c>
      <c r="E270" s="59" t="s">
        <v>3632</v>
      </c>
      <c r="F270" s="57" t="s">
        <v>5537</v>
      </c>
      <c r="G270" s="59" t="s">
        <v>3920</v>
      </c>
      <c r="H270" s="60" t="s">
        <v>2907</v>
      </c>
      <c r="I270" s="47" t="s">
        <v>2908</v>
      </c>
      <c r="J270" s="47" t="s">
        <v>135</v>
      </c>
      <c r="K270" s="47" t="s">
        <v>136</v>
      </c>
      <c r="L270" s="49" t="s">
        <v>2885</v>
      </c>
      <c r="M270" s="61" t="s">
        <v>2910</v>
      </c>
      <c r="N270" s="47" t="s">
        <v>2867</v>
      </c>
      <c r="O270" s="62">
        <v>7266.2386170041445</v>
      </c>
      <c r="P270" s="62">
        <v>6881.4865952381069</v>
      </c>
      <c r="Q270" s="62">
        <v>6881.4865952381069</v>
      </c>
      <c r="R270" s="62">
        <v>8120.1541823809657</v>
      </c>
      <c r="S270" s="65" t="s">
        <v>566</v>
      </c>
      <c r="T270" s="52" t="s">
        <v>131</v>
      </c>
      <c r="U270" s="52" t="s">
        <v>139</v>
      </c>
      <c r="V270" s="63">
        <v>42875</v>
      </c>
      <c r="W270" s="72">
        <v>42905</v>
      </c>
      <c r="X270" s="57" t="s">
        <v>2910</v>
      </c>
      <c r="Y270" s="57" t="s">
        <v>2910</v>
      </c>
      <c r="Z270" s="57" t="s">
        <v>2910</v>
      </c>
      <c r="AA270" s="57" t="s">
        <v>2910</v>
      </c>
      <c r="AB270" s="54" t="s">
        <v>5448</v>
      </c>
      <c r="AC270" s="54" t="s">
        <v>567</v>
      </c>
      <c r="AD270" s="47">
        <v>796</v>
      </c>
      <c r="AE270" s="47" t="s">
        <v>555</v>
      </c>
      <c r="AF270" s="47">
        <v>1</v>
      </c>
      <c r="AG270" s="64">
        <v>46</v>
      </c>
      <c r="AH270" s="65" t="s">
        <v>201</v>
      </c>
      <c r="AI270" s="63">
        <v>42925</v>
      </c>
      <c r="AJ270" s="53">
        <v>42925</v>
      </c>
      <c r="AK270" s="63">
        <v>43465</v>
      </c>
      <c r="AL270" s="50" t="s">
        <v>310</v>
      </c>
      <c r="AM270" s="65" t="s">
        <v>2910</v>
      </c>
      <c r="AN270" s="64" t="s">
        <v>2911</v>
      </c>
      <c r="AO270" s="259" t="s">
        <v>3609</v>
      </c>
      <c r="AP270" s="66" t="s">
        <v>3610</v>
      </c>
      <c r="AQ270" s="49" t="s">
        <v>2914</v>
      </c>
      <c r="AR270" s="75">
        <v>2018</v>
      </c>
      <c r="AS270" s="69">
        <v>10929.032453800002</v>
      </c>
      <c r="AT270" s="70"/>
      <c r="AU270" s="70">
        <v>4</v>
      </c>
      <c r="AV270" s="55" t="s">
        <v>136</v>
      </c>
      <c r="AW270" s="55" t="s">
        <v>3353</v>
      </c>
    </row>
    <row r="271" spans="1:49" s="71" customFormat="1" ht="77.25" customHeight="1">
      <c r="A271" s="57">
        <v>2</v>
      </c>
      <c r="B271" s="57" t="s">
        <v>3921</v>
      </c>
      <c r="C271" s="58" t="s">
        <v>131</v>
      </c>
      <c r="D271" s="58" t="s">
        <v>2730</v>
      </c>
      <c r="E271" s="59" t="s">
        <v>3632</v>
      </c>
      <c r="F271" s="57" t="s">
        <v>5538</v>
      </c>
      <c r="G271" s="59" t="s">
        <v>3922</v>
      </c>
      <c r="H271" s="60" t="s">
        <v>2907</v>
      </c>
      <c r="I271" s="47" t="s">
        <v>2908</v>
      </c>
      <c r="J271" s="47" t="s">
        <v>135</v>
      </c>
      <c r="K271" s="47" t="s">
        <v>136</v>
      </c>
      <c r="L271" s="49" t="s">
        <v>2885</v>
      </c>
      <c r="M271" s="61" t="s">
        <v>2910</v>
      </c>
      <c r="N271" s="47" t="s">
        <v>2867</v>
      </c>
      <c r="O271" s="62">
        <v>2052.7124126877238</v>
      </c>
      <c r="P271" s="62">
        <v>1944.019966374658</v>
      </c>
      <c r="Q271" s="62">
        <v>1944.019966374658</v>
      </c>
      <c r="R271" s="62">
        <v>2293.9435603220963</v>
      </c>
      <c r="S271" s="65" t="s">
        <v>566</v>
      </c>
      <c r="T271" s="52" t="s">
        <v>131</v>
      </c>
      <c r="U271" s="52" t="s">
        <v>139</v>
      </c>
      <c r="V271" s="63">
        <v>42875</v>
      </c>
      <c r="W271" s="72">
        <v>42905</v>
      </c>
      <c r="X271" s="57" t="s">
        <v>2910</v>
      </c>
      <c r="Y271" s="57" t="s">
        <v>2910</v>
      </c>
      <c r="Z271" s="57" t="s">
        <v>2910</v>
      </c>
      <c r="AA271" s="57" t="s">
        <v>2910</v>
      </c>
      <c r="AB271" s="54" t="s">
        <v>5448</v>
      </c>
      <c r="AC271" s="54" t="s">
        <v>567</v>
      </c>
      <c r="AD271" s="47">
        <v>796</v>
      </c>
      <c r="AE271" s="47" t="s">
        <v>555</v>
      </c>
      <c r="AF271" s="47">
        <v>1</v>
      </c>
      <c r="AG271" s="64">
        <v>46</v>
      </c>
      <c r="AH271" s="65" t="s">
        <v>201</v>
      </c>
      <c r="AI271" s="63">
        <v>42925</v>
      </c>
      <c r="AJ271" s="53">
        <v>42925</v>
      </c>
      <c r="AK271" s="63">
        <v>43465</v>
      </c>
      <c r="AL271" s="50" t="s">
        <v>310</v>
      </c>
      <c r="AM271" s="65" t="s">
        <v>2910</v>
      </c>
      <c r="AN271" s="64" t="s">
        <v>2911</v>
      </c>
      <c r="AO271" s="259" t="s">
        <v>3613</v>
      </c>
      <c r="AP271" s="66" t="s">
        <v>3614</v>
      </c>
      <c r="AQ271" s="49" t="s">
        <v>2914</v>
      </c>
      <c r="AR271" s="75">
        <v>2018</v>
      </c>
      <c r="AS271" s="69">
        <v>3087.4516745999999</v>
      </c>
      <c r="AT271" s="70"/>
      <c r="AU271" s="70">
        <v>1.1299999999999999</v>
      </c>
      <c r="AV271" s="55" t="s">
        <v>136</v>
      </c>
      <c r="AW271" s="55" t="s">
        <v>3353</v>
      </c>
    </row>
    <row r="272" spans="1:49" s="71" customFormat="1" ht="77.25" customHeight="1">
      <c r="A272" s="57">
        <v>2</v>
      </c>
      <c r="B272" s="57" t="s">
        <v>3923</v>
      </c>
      <c r="C272" s="58" t="s">
        <v>131</v>
      </c>
      <c r="D272" s="58" t="s">
        <v>2730</v>
      </c>
      <c r="E272" s="59" t="s">
        <v>3632</v>
      </c>
      <c r="F272" s="57" t="s">
        <v>5539</v>
      </c>
      <c r="G272" s="59" t="s">
        <v>3924</v>
      </c>
      <c r="H272" s="60" t="s">
        <v>2907</v>
      </c>
      <c r="I272" s="47" t="s">
        <v>2908</v>
      </c>
      <c r="J272" s="47" t="s">
        <v>135</v>
      </c>
      <c r="K272" s="47" t="s">
        <v>136</v>
      </c>
      <c r="L272" s="49" t="s">
        <v>2885</v>
      </c>
      <c r="M272" s="61" t="s">
        <v>2910</v>
      </c>
      <c r="N272" s="47" t="s">
        <v>2867</v>
      </c>
      <c r="O272" s="62">
        <v>2179.8715842291836</v>
      </c>
      <c r="P272" s="62">
        <v>2064.4459728044576</v>
      </c>
      <c r="Q272" s="62">
        <v>2064.4459728044576</v>
      </c>
      <c r="R272" s="62">
        <v>2436.0462479092598</v>
      </c>
      <c r="S272" s="65" t="s">
        <v>566</v>
      </c>
      <c r="T272" s="52" t="s">
        <v>131</v>
      </c>
      <c r="U272" s="52" t="s">
        <v>139</v>
      </c>
      <c r="V272" s="63">
        <v>42875</v>
      </c>
      <c r="W272" s="72">
        <v>42905</v>
      </c>
      <c r="X272" s="57" t="s">
        <v>2910</v>
      </c>
      <c r="Y272" s="57" t="s">
        <v>2910</v>
      </c>
      <c r="Z272" s="57" t="s">
        <v>2910</v>
      </c>
      <c r="AA272" s="57" t="s">
        <v>2910</v>
      </c>
      <c r="AB272" s="54" t="s">
        <v>5448</v>
      </c>
      <c r="AC272" s="54" t="s">
        <v>567</v>
      </c>
      <c r="AD272" s="47">
        <v>796</v>
      </c>
      <c r="AE272" s="47" t="s">
        <v>555</v>
      </c>
      <c r="AF272" s="47">
        <v>1</v>
      </c>
      <c r="AG272" s="64">
        <v>46</v>
      </c>
      <c r="AH272" s="65" t="s">
        <v>201</v>
      </c>
      <c r="AI272" s="63">
        <v>42925</v>
      </c>
      <c r="AJ272" s="53">
        <v>42925</v>
      </c>
      <c r="AK272" s="63">
        <v>43465</v>
      </c>
      <c r="AL272" s="50" t="s">
        <v>310</v>
      </c>
      <c r="AM272" s="65" t="s">
        <v>2910</v>
      </c>
      <c r="AN272" s="64" t="s">
        <v>2911</v>
      </c>
      <c r="AO272" s="259" t="s">
        <v>3617</v>
      </c>
      <c r="AP272" s="66" t="s">
        <v>3618</v>
      </c>
      <c r="AQ272" s="49" t="s">
        <v>2914</v>
      </c>
      <c r="AR272" s="75">
        <v>2018</v>
      </c>
      <c r="AS272" s="69">
        <v>3278.7097325999989</v>
      </c>
      <c r="AT272" s="70"/>
      <c r="AU272" s="70">
        <v>1.2</v>
      </c>
      <c r="AV272" s="55" t="s">
        <v>136</v>
      </c>
      <c r="AW272" s="55" t="s">
        <v>3353</v>
      </c>
    </row>
    <row r="273" spans="1:49" s="71" customFormat="1" ht="77.25" customHeight="1">
      <c r="A273" s="57">
        <v>2</v>
      </c>
      <c r="B273" s="57" t="s">
        <v>3925</v>
      </c>
      <c r="C273" s="58" t="s">
        <v>131</v>
      </c>
      <c r="D273" s="58" t="s">
        <v>2730</v>
      </c>
      <c r="E273" s="59" t="s">
        <v>3632</v>
      </c>
      <c r="F273" s="57" t="s">
        <v>5540</v>
      </c>
      <c r="G273" s="59" t="s">
        <v>3926</v>
      </c>
      <c r="H273" s="60" t="s">
        <v>2907</v>
      </c>
      <c r="I273" s="47" t="s">
        <v>2908</v>
      </c>
      <c r="J273" s="47" t="s">
        <v>135</v>
      </c>
      <c r="K273" s="47" t="s">
        <v>136</v>
      </c>
      <c r="L273" s="49" t="s">
        <v>2885</v>
      </c>
      <c r="M273" s="61" t="s">
        <v>2910</v>
      </c>
      <c r="N273" s="47" t="s">
        <v>2867</v>
      </c>
      <c r="O273" s="62">
        <v>5268.0229990568851</v>
      </c>
      <c r="P273" s="62">
        <v>4989.0777772223973</v>
      </c>
      <c r="Q273" s="62">
        <v>4989.0777772223973</v>
      </c>
      <c r="R273" s="62">
        <v>5887.111777122429</v>
      </c>
      <c r="S273" s="65" t="s">
        <v>566</v>
      </c>
      <c r="T273" s="52" t="s">
        <v>131</v>
      </c>
      <c r="U273" s="52" t="s">
        <v>139</v>
      </c>
      <c r="V273" s="63">
        <v>42875</v>
      </c>
      <c r="W273" s="72">
        <v>42905</v>
      </c>
      <c r="X273" s="57" t="s">
        <v>2910</v>
      </c>
      <c r="Y273" s="57" t="s">
        <v>2910</v>
      </c>
      <c r="Z273" s="57" t="s">
        <v>2910</v>
      </c>
      <c r="AA273" s="57" t="s">
        <v>2910</v>
      </c>
      <c r="AB273" s="54" t="s">
        <v>5448</v>
      </c>
      <c r="AC273" s="54" t="s">
        <v>567</v>
      </c>
      <c r="AD273" s="47">
        <v>796</v>
      </c>
      <c r="AE273" s="47" t="s">
        <v>555</v>
      </c>
      <c r="AF273" s="47">
        <v>1</v>
      </c>
      <c r="AG273" s="64">
        <v>46</v>
      </c>
      <c r="AH273" s="65" t="s">
        <v>201</v>
      </c>
      <c r="AI273" s="63">
        <v>42925</v>
      </c>
      <c r="AJ273" s="53">
        <v>42925</v>
      </c>
      <c r="AK273" s="63">
        <v>43465</v>
      </c>
      <c r="AL273" s="50" t="s">
        <v>310</v>
      </c>
      <c r="AM273" s="65" t="s">
        <v>2910</v>
      </c>
      <c r="AN273" s="64" t="s">
        <v>2911</v>
      </c>
      <c r="AO273" s="259" t="s">
        <v>3621</v>
      </c>
      <c r="AP273" s="66" t="s">
        <v>3622</v>
      </c>
      <c r="AQ273" s="49" t="s">
        <v>2914</v>
      </c>
      <c r="AR273" s="75">
        <v>2018</v>
      </c>
      <c r="AS273" s="69">
        <v>7923.5485351999987</v>
      </c>
      <c r="AT273" s="70"/>
      <c r="AU273" s="70">
        <v>2.9</v>
      </c>
      <c r="AV273" s="55" t="s">
        <v>136</v>
      </c>
      <c r="AW273" s="55" t="s">
        <v>3353</v>
      </c>
    </row>
    <row r="274" spans="1:49" s="71" customFormat="1" ht="77.25" customHeight="1">
      <c r="A274" s="57">
        <v>2</v>
      </c>
      <c r="B274" s="57" t="s">
        <v>3927</v>
      </c>
      <c r="C274" s="58" t="s">
        <v>131</v>
      </c>
      <c r="D274" s="58" t="s">
        <v>2730</v>
      </c>
      <c r="E274" s="59" t="s">
        <v>3632</v>
      </c>
      <c r="F274" s="57" t="s">
        <v>5541</v>
      </c>
      <c r="G274" s="59" t="s">
        <v>3928</v>
      </c>
      <c r="H274" s="60" t="s">
        <v>2907</v>
      </c>
      <c r="I274" s="47" t="s">
        <v>2908</v>
      </c>
      <c r="J274" s="47" t="s">
        <v>135</v>
      </c>
      <c r="K274" s="47" t="s">
        <v>136</v>
      </c>
      <c r="L274" s="49" t="s">
        <v>2885</v>
      </c>
      <c r="M274" s="61" t="s">
        <v>2910</v>
      </c>
      <c r="N274" s="47" t="s">
        <v>2867</v>
      </c>
      <c r="O274" s="62">
        <v>5249.8574075998404</v>
      </c>
      <c r="P274" s="62">
        <v>4971.8740578988727</v>
      </c>
      <c r="Q274" s="62">
        <v>4971.8740578988727</v>
      </c>
      <c r="R274" s="62">
        <v>5866.8113883206697</v>
      </c>
      <c r="S274" s="65" t="s">
        <v>566</v>
      </c>
      <c r="T274" s="52" t="s">
        <v>131</v>
      </c>
      <c r="U274" s="52" t="s">
        <v>139</v>
      </c>
      <c r="V274" s="63">
        <v>42875</v>
      </c>
      <c r="W274" s="72">
        <v>42905</v>
      </c>
      <c r="X274" s="57" t="s">
        <v>2910</v>
      </c>
      <c r="Y274" s="57" t="s">
        <v>2910</v>
      </c>
      <c r="Z274" s="57" t="s">
        <v>2910</v>
      </c>
      <c r="AA274" s="57" t="s">
        <v>2910</v>
      </c>
      <c r="AB274" s="54" t="s">
        <v>5448</v>
      </c>
      <c r="AC274" s="54" t="s">
        <v>567</v>
      </c>
      <c r="AD274" s="47">
        <v>796</v>
      </c>
      <c r="AE274" s="47" t="s">
        <v>555</v>
      </c>
      <c r="AF274" s="47">
        <v>1</v>
      </c>
      <c r="AG274" s="64">
        <v>46</v>
      </c>
      <c r="AH274" s="65" t="s">
        <v>201</v>
      </c>
      <c r="AI274" s="63">
        <v>42925</v>
      </c>
      <c r="AJ274" s="53">
        <v>42925</v>
      </c>
      <c r="AK274" s="63">
        <v>43465</v>
      </c>
      <c r="AL274" s="50" t="s">
        <v>310</v>
      </c>
      <c r="AM274" s="65" t="s">
        <v>2910</v>
      </c>
      <c r="AN274" s="64" t="s">
        <v>2911</v>
      </c>
      <c r="AO274" s="259" t="s">
        <v>3625</v>
      </c>
      <c r="AP274" s="66" t="s">
        <v>3626</v>
      </c>
      <c r="AQ274" s="49" t="s">
        <v>2914</v>
      </c>
      <c r="AR274" s="75">
        <v>2018</v>
      </c>
      <c r="AS274" s="69">
        <v>7896.2259537999998</v>
      </c>
      <c r="AT274" s="70"/>
      <c r="AU274" s="70">
        <v>2.8899999999999997</v>
      </c>
      <c r="AV274" s="55" t="s">
        <v>136</v>
      </c>
      <c r="AW274" s="55" t="s">
        <v>3353</v>
      </c>
    </row>
    <row r="275" spans="1:49" s="71" customFormat="1" ht="77.25" customHeight="1">
      <c r="A275" s="57">
        <v>2</v>
      </c>
      <c r="B275" s="57" t="s">
        <v>3929</v>
      </c>
      <c r="C275" s="58" t="s">
        <v>131</v>
      </c>
      <c r="D275" s="58" t="s">
        <v>2730</v>
      </c>
      <c r="E275" s="59" t="s">
        <v>3632</v>
      </c>
      <c r="F275" s="57" t="s">
        <v>5542</v>
      </c>
      <c r="G275" s="59" t="s">
        <v>3930</v>
      </c>
      <c r="H275" s="60" t="s">
        <v>2907</v>
      </c>
      <c r="I275" s="47" t="s">
        <v>2908</v>
      </c>
      <c r="J275" s="47" t="s">
        <v>135</v>
      </c>
      <c r="K275" s="47" t="s">
        <v>136</v>
      </c>
      <c r="L275" s="49" t="s">
        <v>2885</v>
      </c>
      <c r="M275" s="61" t="s">
        <v>2910</v>
      </c>
      <c r="N275" s="47" t="s">
        <v>2867</v>
      </c>
      <c r="O275" s="62">
        <v>3633.1193135020717</v>
      </c>
      <c r="P275" s="62">
        <v>3440.7432976190535</v>
      </c>
      <c r="Q275" s="62">
        <v>3440.7432976190535</v>
      </c>
      <c r="R275" s="62">
        <v>4060.0770911904829</v>
      </c>
      <c r="S275" s="65" t="s">
        <v>566</v>
      </c>
      <c r="T275" s="52" t="s">
        <v>131</v>
      </c>
      <c r="U275" s="52" t="s">
        <v>139</v>
      </c>
      <c r="V275" s="63">
        <v>42875</v>
      </c>
      <c r="W275" s="72">
        <v>42905</v>
      </c>
      <c r="X275" s="57" t="s">
        <v>2910</v>
      </c>
      <c r="Y275" s="57" t="s">
        <v>2910</v>
      </c>
      <c r="Z275" s="57" t="s">
        <v>2910</v>
      </c>
      <c r="AA275" s="57" t="s">
        <v>2910</v>
      </c>
      <c r="AB275" s="54" t="s">
        <v>5448</v>
      </c>
      <c r="AC275" s="54" t="s">
        <v>567</v>
      </c>
      <c r="AD275" s="47">
        <v>796</v>
      </c>
      <c r="AE275" s="47" t="s">
        <v>555</v>
      </c>
      <c r="AF275" s="47">
        <v>1</v>
      </c>
      <c r="AG275" s="64">
        <v>46</v>
      </c>
      <c r="AH275" s="65" t="s">
        <v>201</v>
      </c>
      <c r="AI275" s="63">
        <v>42925</v>
      </c>
      <c r="AJ275" s="53">
        <v>42925</v>
      </c>
      <c r="AK275" s="63">
        <v>43465</v>
      </c>
      <c r="AL275" s="50" t="s">
        <v>310</v>
      </c>
      <c r="AM275" s="65" t="s">
        <v>2910</v>
      </c>
      <c r="AN275" s="64" t="s">
        <v>2911</v>
      </c>
      <c r="AO275" s="259" t="s">
        <v>3629</v>
      </c>
      <c r="AP275" s="66" t="s">
        <v>3630</v>
      </c>
      <c r="AQ275" s="49" t="s">
        <v>2914</v>
      </c>
      <c r="AR275" s="75">
        <v>2018</v>
      </c>
      <c r="AS275" s="69">
        <v>5464.5162327999997</v>
      </c>
      <c r="AT275" s="70"/>
      <c r="AU275" s="70">
        <v>2</v>
      </c>
      <c r="AV275" s="55" t="s">
        <v>136</v>
      </c>
      <c r="AW275" s="55" t="s">
        <v>3353</v>
      </c>
    </row>
    <row r="276" spans="1:49" s="71" customFormat="1" ht="77.25" customHeight="1">
      <c r="A276" s="57">
        <v>1</v>
      </c>
      <c r="B276" s="57" t="s">
        <v>3931</v>
      </c>
      <c r="C276" s="58" t="s">
        <v>131</v>
      </c>
      <c r="D276" s="58" t="s">
        <v>2730</v>
      </c>
      <c r="E276" s="59" t="s">
        <v>3442</v>
      </c>
      <c r="F276" s="57" t="s">
        <v>5543</v>
      </c>
      <c r="G276" s="59" t="s">
        <v>3932</v>
      </c>
      <c r="H276" s="60" t="s">
        <v>2907</v>
      </c>
      <c r="I276" s="47" t="s">
        <v>2908</v>
      </c>
      <c r="J276" s="47" t="s">
        <v>135</v>
      </c>
      <c r="K276" s="47" t="s">
        <v>136</v>
      </c>
      <c r="L276" s="49" t="s">
        <v>2909</v>
      </c>
      <c r="M276" s="61" t="s">
        <v>2910</v>
      </c>
      <c r="N276" s="47" t="s">
        <v>2867</v>
      </c>
      <c r="O276" s="62">
        <v>6810.3128623570892</v>
      </c>
      <c r="P276" s="62">
        <v>5514.83</v>
      </c>
      <c r="Q276" s="62">
        <v>5514.83</v>
      </c>
      <c r="R276" s="62">
        <v>6507.4993999999997</v>
      </c>
      <c r="S276" s="65" t="s">
        <v>566</v>
      </c>
      <c r="T276" s="52" t="s">
        <v>131</v>
      </c>
      <c r="U276" s="52" t="s">
        <v>139</v>
      </c>
      <c r="V276" s="63">
        <v>42809</v>
      </c>
      <c r="W276" s="72">
        <v>42839</v>
      </c>
      <c r="X276" s="57" t="s">
        <v>2910</v>
      </c>
      <c r="Y276" s="57" t="s">
        <v>2910</v>
      </c>
      <c r="Z276" s="57" t="s">
        <v>2910</v>
      </c>
      <c r="AA276" s="57" t="s">
        <v>2910</v>
      </c>
      <c r="AB276" s="54" t="s">
        <v>5398</v>
      </c>
      <c r="AC276" s="54" t="s">
        <v>567</v>
      </c>
      <c r="AD276" s="47">
        <v>796</v>
      </c>
      <c r="AE276" s="47" t="s">
        <v>555</v>
      </c>
      <c r="AF276" s="47">
        <v>1</v>
      </c>
      <c r="AG276" s="64">
        <v>46</v>
      </c>
      <c r="AH276" s="65" t="s">
        <v>201</v>
      </c>
      <c r="AI276" s="63">
        <v>42859</v>
      </c>
      <c r="AJ276" s="53">
        <v>42859</v>
      </c>
      <c r="AK276" s="63">
        <v>43100</v>
      </c>
      <c r="AL276" s="50">
        <v>2017</v>
      </c>
      <c r="AM276" s="65" t="s">
        <v>2910</v>
      </c>
      <c r="AN276" s="64" t="s">
        <v>2911</v>
      </c>
      <c r="AO276" s="259" t="s">
        <v>3933</v>
      </c>
      <c r="AP276" s="66" t="s">
        <v>3934</v>
      </c>
      <c r="AQ276" s="49" t="s">
        <v>2914</v>
      </c>
      <c r="AR276" s="75">
        <v>2017</v>
      </c>
      <c r="AS276" s="69">
        <v>9195.5416184000005</v>
      </c>
      <c r="AT276" s="70">
        <v>1.26</v>
      </c>
      <c r="AU276" s="70">
        <v>1.6</v>
      </c>
      <c r="AV276" s="55" t="s">
        <v>135</v>
      </c>
      <c r="AW276" s="55" t="s">
        <v>2909</v>
      </c>
    </row>
    <row r="277" spans="1:49" s="71" customFormat="1" ht="77.25" customHeight="1">
      <c r="A277" s="57">
        <v>1</v>
      </c>
      <c r="B277" s="57" t="s">
        <v>3935</v>
      </c>
      <c r="C277" s="58" t="s">
        <v>131</v>
      </c>
      <c r="D277" s="58" t="s">
        <v>2730</v>
      </c>
      <c r="E277" s="59" t="s">
        <v>3442</v>
      </c>
      <c r="F277" s="57" t="s">
        <v>5544</v>
      </c>
      <c r="G277" s="59" t="s">
        <v>3936</v>
      </c>
      <c r="H277" s="60" t="s">
        <v>2907</v>
      </c>
      <c r="I277" s="47" t="s">
        <v>2908</v>
      </c>
      <c r="J277" s="47" t="s">
        <v>135</v>
      </c>
      <c r="K277" s="47" t="s">
        <v>136</v>
      </c>
      <c r="L277" s="49" t="s">
        <v>2909</v>
      </c>
      <c r="M277" s="61" t="s">
        <v>2910</v>
      </c>
      <c r="N277" s="47" t="s">
        <v>2867</v>
      </c>
      <c r="O277" s="62">
        <v>15112.866586987971</v>
      </c>
      <c r="P277" s="62">
        <v>12920.46</v>
      </c>
      <c r="Q277" s="62">
        <v>12920.46</v>
      </c>
      <c r="R277" s="62">
        <v>15246.142799999998</v>
      </c>
      <c r="S277" s="65" t="s">
        <v>566</v>
      </c>
      <c r="T277" s="52" t="s">
        <v>131</v>
      </c>
      <c r="U277" s="52" t="s">
        <v>139</v>
      </c>
      <c r="V277" s="63">
        <v>42809</v>
      </c>
      <c r="W277" s="72">
        <v>42839</v>
      </c>
      <c r="X277" s="57" t="s">
        <v>2910</v>
      </c>
      <c r="Y277" s="57" t="s">
        <v>2910</v>
      </c>
      <c r="Z277" s="57" t="s">
        <v>2910</v>
      </c>
      <c r="AA277" s="57" t="s">
        <v>2910</v>
      </c>
      <c r="AB277" s="54" t="s">
        <v>5398</v>
      </c>
      <c r="AC277" s="54" t="s">
        <v>567</v>
      </c>
      <c r="AD277" s="47">
        <v>796</v>
      </c>
      <c r="AE277" s="47" t="s">
        <v>555</v>
      </c>
      <c r="AF277" s="47">
        <v>1</v>
      </c>
      <c r="AG277" s="64">
        <v>46</v>
      </c>
      <c r="AH277" s="65" t="s">
        <v>201</v>
      </c>
      <c r="AI277" s="63">
        <v>42859</v>
      </c>
      <c r="AJ277" s="53">
        <v>42859</v>
      </c>
      <c r="AK277" s="63">
        <v>43465</v>
      </c>
      <c r="AL277" s="50" t="s">
        <v>310</v>
      </c>
      <c r="AM277" s="65" t="s">
        <v>2910</v>
      </c>
      <c r="AN277" s="64" t="s">
        <v>2911</v>
      </c>
      <c r="AO277" s="259" t="s">
        <v>3937</v>
      </c>
      <c r="AP277" s="66" t="s">
        <v>3938</v>
      </c>
      <c r="AQ277" s="49" t="s">
        <v>2914</v>
      </c>
      <c r="AR277" s="75">
        <v>2018</v>
      </c>
      <c r="AS277" s="69">
        <v>20884.489600000001</v>
      </c>
      <c r="AT277" s="70">
        <v>3.2</v>
      </c>
      <c r="AU277" s="70">
        <v>1.6</v>
      </c>
      <c r="AV277" s="55" t="s">
        <v>135</v>
      </c>
      <c r="AW277" s="55" t="s">
        <v>2909</v>
      </c>
    </row>
    <row r="278" spans="1:49" s="71" customFormat="1" ht="77.25" customHeight="1">
      <c r="A278" s="57">
        <v>2</v>
      </c>
      <c r="B278" s="57" t="s">
        <v>3939</v>
      </c>
      <c r="C278" s="58" t="s">
        <v>131</v>
      </c>
      <c r="D278" s="58" t="s">
        <v>2730</v>
      </c>
      <c r="E278" s="59" t="s">
        <v>3442</v>
      </c>
      <c r="F278" s="57" t="s">
        <v>5545</v>
      </c>
      <c r="G278" s="59" t="s">
        <v>3940</v>
      </c>
      <c r="H278" s="60" t="s">
        <v>2907</v>
      </c>
      <c r="I278" s="47" t="s">
        <v>2908</v>
      </c>
      <c r="J278" s="47" t="s">
        <v>135</v>
      </c>
      <c r="K278" s="47" t="s">
        <v>136</v>
      </c>
      <c r="L278" s="49" t="s">
        <v>2917</v>
      </c>
      <c r="M278" s="61" t="s">
        <v>2910</v>
      </c>
      <c r="N278" s="47" t="s">
        <v>2867</v>
      </c>
      <c r="O278" s="62">
        <v>1372.681829489077</v>
      </c>
      <c r="P278" s="62">
        <v>1103.92</v>
      </c>
      <c r="Q278" s="62">
        <v>1103.92</v>
      </c>
      <c r="R278" s="62">
        <v>1302.6256000000001</v>
      </c>
      <c r="S278" s="65" t="s">
        <v>566</v>
      </c>
      <c r="T278" s="52" t="s">
        <v>131</v>
      </c>
      <c r="U278" s="52" t="s">
        <v>139</v>
      </c>
      <c r="V278" s="63">
        <v>42809</v>
      </c>
      <c r="W278" s="72">
        <v>42839</v>
      </c>
      <c r="X278" s="57" t="s">
        <v>2910</v>
      </c>
      <c r="Y278" s="57" t="s">
        <v>2910</v>
      </c>
      <c r="Z278" s="57" t="s">
        <v>2910</v>
      </c>
      <c r="AA278" s="57" t="s">
        <v>2910</v>
      </c>
      <c r="AB278" s="54" t="s">
        <v>5398</v>
      </c>
      <c r="AC278" s="54" t="s">
        <v>567</v>
      </c>
      <c r="AD278" s="47">
        <v>796</v>
      </c>
      <c r="AE278" s="47" t="s">
        <v>555</v>
      </c>
      <c r="AF278" s="47">
        <v>1</v>
      </c>
      <c r="AG278" s="64">
        <v>46</v>
      </c>
      <c r="AH278" s="65" t="s">
        <v>201</v>
      </c>
      <c r="AI278" s="63">
        <v>42859</v>
      </c>
      <c r="AJ278" s="53">
        <v>42859</v>
      </c>
      <c r="AK278" s="63">
        <v>43465</v>
      </c>
      <c r="AL278" s="50" t="s">
        <v>310</v>
      </c>
      <c r="AM278" s="65" t="s">
        <v>2910</v>
      </c>
      <c r="AN278" s="64" t="s">
        <v>2911</v>
      </c>
      <c r="AO278" s="259" t="s">
        <v>3941</v>
      </c>
      <c r="AP278" s="66" t="s">
        <v>3942</v>
      </c>
      <c r="AQ278" s="49" t="s">
        <v>2914</v>
      </c>
      <c r="AR278" s="75">
        <v>2018</v>
      </c>
      <c r="AS278" s="69">
        <v>1760.6161798000003</v>
      </c>
      <c r="AT278" s="70"/>
      <c r="AU278" s="70">
        <v>0</v>
      </c>
      <c r="AV278" s="55" t="s">
        <v>135</v>
      </c>
      <c r="AW278" s="55" t="s">
        <v>2909</v>
      </c>
    </row>
    <row r="279" spans="1:49" s="71" customFormat="1" ht="77.25" customHeight="1">
      <c r="A279" s="57">
        <v>2</v>
      </c>
      <c r="B279" s="57" t="s">
        <v>3943</v>
      </c>
      <c r="C279" s="58" t="s">
        <v>131</v>
      </c>
      <c r="D279" s="58" t="s">
        <v>2730</v>
      </c>
      <c r="E279" s="59" t="s">
        <v>3442</v>
      </c>
      <c r="F279" s="57" t="s">
        <v>5546</v>
      </c>
      <c r="G279" s="59" t="s">
        <v>3944</v>
      </c>
      <c r="H279" s="50" t="s">
        <v>2907</v>
      </c>
      <c r="I279" s="47" t="s">
        <v>2908</v>
      </c>
      <c r="J279" s="47" t="s">
        <v>135</v>
      </c>
      <c r="K279" s="47" t="s">
        <v>136</v>
      </c>
      <c r="L279" s="49" t="s">
        <v>2917</v>
      </c>
      <c r="M279" s="61" t="s">
        <v>2910</v>
      </c>
      <c r="N279" s="47" t="s">
        <v>2867</v>
      </c>
      <c r="O279" s="62">
        <v>1372.681829489077</v>
      </c>
      <c r="P279" s="62">
        <v>1171.25</v>
      </c>
      <c r="Q279" s="62">
        <v>1171.25</v>
      </c>
      <c r="R279" s="62">
        <v>1382.0749999999998</v>
      </c>
      <c r="S279" s="65" t="s">
        <v>566</v>
      </c>
      <c r="T279" s="52" t="s">
        <v>131</v>
      </c>
      <c r="U279" s="52" t="s">
        <v>139</v>
      </c>
      <c r="V279" s="63">
        <v>42809</v>
      </c>
      <c r="W279" s="72">
        <v>42839</v>
      </c>
      <c r="X279" s="57" t="s">
        <v>2910</v>
      </c>
      <c r="Y279" s="57" t="s">
        <v>2910</v>
      </c>
      <c r="Z279" s="57" t="s">
        <v>2910</v>
      </c>
      <c r="AA279" s="57" t="s">
        <v>2910</v>
      </c>
      <c r="AB279" s="54" t="s">
        <v>5398</v>
      </c>
      <c r="AC279" s="54" t="s">
        <v>567</v>
      </c>
      <c r="AD279" s="47">
        <v>796</v>
      </c>
      <c r="AE279" s="47" t="s">
        <v>555</v>
      </c>
      <c r="AF279" s="47">
        <v>1</v>
      </c>
      <c r="AG279" s="64">
        <v>46</v>
      </c>
      <c r="AH279" s="65" t="s">
        <v>201</v>
      </c>
      <c r="AI279" s="63">
        <v>42859</v>
      </c>
      <c r="AJ279" s="53">
        <v>42859</v>
      </c>
      <c r="AK279" s="63">
        <v>43465</v>
      </c>
      <c r="AL279" s="50" t="s">
        <v>310</v>
      </c>
      <c r="AM279" s="65" t="s">
        <v>2910</v>
      </c>
      <c r="AN279" s="64" t="s">
        <v>2911</v>
      </c>
      <c r="AO279" s="259" t="s">
        <v>3945</v>
      </c>
      <c r="AP279" s="66" t="s">
        <v>3946</v>
      </c>
      <c r="AQ279" s="49" t="s">
        <v>2914</v>
      </c>
      <c r="AR279" s="75">
        <v>2018</v>
      </c>
      <c r="AS279" s="69">
        <v>1760.6161798000003</v>
      </c>
      <c r="AT279" s="70"/>
      <c r="AU279" s="70">
        <v>0</v>
      </c>
      <c r="AV279" s="239" t="s">
        <v>135</v>
      </c>
      <c r="AW279" s="55" t="s">
        <v>2909</v>
      </c>
    </row>
    <row r="280" spans="1:49" s="71" customFormat="1" ht="77.25" customHeight="1">
      <c r="A280" s="57">
        <v>2</v>
      </c>
      <c r="B280" s="57" t="s">
        <v>3947</v>
      </c>
      <c r="C280" s="58" t="s">
        <v>131</v>
      </c>
      <c r="D280" s="58" t="s">
        <v>2730</v>
      </c>
      <c r="E280" s="59" t="s">
        <v>3442</v>
      </c>
      <c r="F280" s="57" t="s">
        <v>5547</v>
      </c>
      <c r="G280" s="59" t="s">
        <v>3948</v>
      </c>
      <c r="H280" s="50" t="s">
        <v>2907</v>
      </c>
      <c r="I280" s="47" t="s">
        <v>2908</v>
      </c>
      <c r="J280" s="47" t="s">
        <v>135</v>
      </c>
      <c r="K280" s="47" t="s">
        <v>136</v>
      </c>
      <c r="L280" s="49" t="s">
        <v>2917</v>
      </c>
      <c r="M280" s="61" t="s">
        <v>2910</v>
      </c>
      <c r="N280" s="47" t="s">
        <v>2867</v>
      </c>
      <c r="O280" s="62">
        <v>1304.8429952774718</v>
      </c>
      <c r="P280" s="62">
        <v>1103.92</v>
      </c>
      <c r="Q280" s="62">
        <v>1103.92</v>
      </c>
      <c r="R280" s="62">
        <v>1302.6256000000001</v>
      </c>
      <c r="S280" s="65" t="s">
        <v>566</v>
      </c>
      <c r="T280" s="52" t="s">
        <v>131</v>
      </c>
      <c r="U280" s="52" t="s">
        <v>139</v>
      </c>
      <c r="V280" s="63">
        <v>42809</v>
      </c>
      <c r="W280" s="72">
        <v>42839</v>
      </c>
      <c r="X280" s="57" t="s">
        <v>2910</v>
      </c>
      <c r="Y280" s="57" t="s">
        <v>2910</v>
      </c>
      <c r="Z280" s="57" t="s">
        <v>2910</v>
      </c>
      <c r="AA280" s="57" t="s">
        <v>2910</v>
      </c>
      <c r="AB280" s="54" t="s">
        <v>5398</v>
      </c>
      <c r="AC280" s="54" t="s">
        <v>567</v>
      </c>
      <c r="AD280" s="47">
        <v>796</v>
      </c>
      <c r="AE280" s="47" t="s">
        <v>555</v>
      </c>
      <c r="AF280" s="47">
        <v>1</v>
      </c>
      <c r="AG280" s="64">
        <v>46</v>
      </c>
      <c r="AH280" s="65" t="s">
        <v>201</v>
      </c>
      <c r="AI280" s="63">
        <v>42859</v>
      </c>
      <c r="AJ280" s="53">
        <v>42859</v>
      </c>
      <c r="AK280" s="63">
        <v>43465</v>
      </c>
      <c r="AL280" s="50" t="s">
        <v>310</v>
      </c>
      <c r="AM280" s="65" t="s">
        <v>2910</v>
      </c>
      <c r="AN280" s="64" t="s">
        <v>2911</v>
      </c>
      <c r="AO280" s="259" t="s">
        <v>3949</v>
      </c>
      <c r="AP280" s="66" t="s">
        <v>3950</v>
      </c>
      <c r="AQ280" s="49" t="s">
        <v>2914</v>
      </c>
      <c r="AR280" s="75">
        <v>2018</v>
      </c>
      <c r="AS280" s="69">
        <v>1674.6964739999999</v>
      </c>
      <c r="AT280" s="76"/>
      <c r="AU280" s="70">
        <v>0</v>
      </c>
      <c r="AV280" s="239" t="s">
        <v>135</v>
      </c>
      <c r="AW280" s="55" t="s">
        <v>2909</v>
      </c>
    </row>
    <row r="281" spans="1:49" s="71" customFormat="1" ht="77.25" customHeight="1">
      <c r="A281" s="57">
        <v>1</v>
      </c>
      <c r="B281" s="57" t="s">
        <v>3951</v>
      </c>
      <c r="C281" s="58" t="s">
        <v>131</v>
      </c>
      <c r="D281" s="58" t="s">
        <v>2730</v>
      </c>
      <c r="E281" s="59" t="s">
        <v>3442</v>
      </c>
      <c r="F281" s="57" t="s">
        <v>5548</v>
      </c>
      <c r="G281" s="59" t="s">
        <v>3952</v>
      </c>
      <c r="H281" s="50" t="s">
        <v>2907</v>
      </c>
      <c r="I281" s="47" t="s">
        <v>2908</v>
      </c>
      <c r="J281" s="47" t="s">
        <v>135</v>
      </c>
      <c r="K281" s="47" t="s">
        <v>136</v>
      </c>
      <c r="L281" s="49" t="s">
        <v>2909</v>
      </c>
      <c r="M281" s="61" t="s">
        <v>2910</v>
      </c>
      <c r="N281" s="47" t="s">
        <v>2867</v>
      </c>
      <c r="O281" s="62">
        <v>1992.809465503263</v>
      </c>
      <c r="P281" s="62">
        <v>1739.3872776534495</v>
      </c>
      <c r="Q281" s="62">
        <v>1739.3872776534495</v>
      </c>
      <c r="R281" s="62">
        <v>2052.4769876310702</v>
      </c>
      <c r="S281" s="65" t="s">
        <v>566</v>
      </c>
      <c r="T281" s="52" t="s">
        <v>131</v>
      </c>
      <c r="U281" s="52" t="s">
        <v>139</v>
      </c>
      <c r="V281" s="63">
        <v>42809</v>
      </c>
      <c r="W281" s="72">
        <v>42839</v>
      </c>
      <c r="X281" s="57" t="s">
        <v>2910</v>
      </c>
      <c r="Y281" s="57" t="s">
        <v>2910</v>
      </c>
      <c r="Z281" s="57" t="s">
        <v>2910</v>
      </c>
      <c r="AA281" s="57" t="s">
        <v>2910</v>
      </c>
      <c r="AB281" s="54" t="s">
        <v>5398</v>
      </c>
      <c r="AC281" s="54" t="s">
        <v>567</v>
      </c>
      <c r="AD281" s="47">
        <v>796</v>
      </c>
      <c r="AE281" s="47" t="s">
        <v>555</v>
      </c>
      <c r="AF281" s="47">
        <v>1</v>
      </c>
      <c r="AG281" s="64">
        <v>46</v>
      </c>
      <c r="AH281" s="65" t="s">
        <v>201</v>
      </c>
      <c r="AI281" s="63">
        <v>42859</v>
      </c>
      <c r="AJ281" s="53">
        <v>42859</v>
      </c>
      <c r="AK281" s="63">
        <v>43100</v>
      </c>
      <c r="AL281" s="50">
        <v>2017</v>
      </c>
      <c r="AM281" s="65" t="s">
        <v>2910</v>
      </c>
      <c r="AN281" s="64" t="s">
        <v>2911</v>
      </c>
      <c r="AO281" s="259" t="s">
        <v>3953</v>
      </c>
      <c r="AP281" s="66" t="s">
        <v>3954</v>
      </c>
      <c r="AQ281" s="49" t="s">
        <v>2914</v>
      </c>
      <c r="AR281" s="75">
        <v>2017</v>
      </c>
      <c r="AS281" s="69">
        <v>2103.4680000000003</v>
      </c>
      <c r="AT281" s="70"/>
      <c r="AU281" s="70">
        <v>0.4</v>
      </c>
      <c r="AV281" s="239" t="s">
        <v>135</v>
      </c>
      <c r="AW281" s="55" t="s">
        <v>2909</v>
      </c>
    </row>
    <row r="282" spans="1:49" s="71" customFormat="1" ht="77.25" customHeight="1">
      <c r="A282" s="57">
        <v>2</v>
      </c>
      <c r="B282" s="57" t="s">
        <v>3955</v>
      </c>
      <c r="C282" s="58" t="s">
        <v>131</v>
      </c>
      <c r="D282" s="58" t="s">
        <v>2730</v>
      </c>
      <c r="E282" s="59" t="s">
        <v>3442</v>
      </c>
      <c r="F282" s="57" t="s">
        <v>5549</v>
      </c>
      <c r="G282" s="59" t="s">
        <v>3956</v>
      </c>
      <c r="H282" s="50" t="s">
        <v>2907</v>
      </c>
      <c r="I282" s="47" t="s">
        <v>2908</v>
      </c>
      <c r="J282" s="47" t="s">
        <v>135</v>
      </c>
      <c r="K282" s="47" t="s">
        <v>136</v>
      </c>
      <c r="L282" s="49" t="s">
        <v>2917</v>
      </c>
      <c r="M282" s="61" t="s">
        <v>2910</v>
      </c>
      <c r="N282" s="47" t="s">
        <v>2867</v>
      </c>
      <c r="O282" s="62">
        <v>2256.2141880589475</v>
      </c>
      <c r="P282" s="62">
        <v>2081.8563527603496</v>
      </c>
      <c r="Q282" s="62">
        <v>2081.8563527603496</v>
      </c>
      <c r="R282" s="62">
        <v>2456.5904962572126</v>
      </c>
      <c r="S282" s="65" t="s">
        <v>566</v>
      </c>
      <c r="T282" s="52" t="s">
        <v>131</v>
      </c>
      <c r="U282" s="52" t="s">
        <v>139</v>
      </c>
      <c r="V282" s="63">
        <v>42809</v>
      </c>
      <c r="W282" s="72">
        <v>42839</v>
      </c>
      <c r="X282" s="57" t="s">
        <v>2910</v>
      </c>
      <c r="Y282" s="57" t="s">
        <v>2910</v>
      </c>
      <c r="Z282" s="57" t="s">
        <v>2910</v>
      </c>
      <c r="AA282" s="57" t="s">
        <v>2910</v>
      </c>
      <c r="AB282" s="54" t="s">
        <v>5398</v>
      </c>
      <c r="AC282" s="54" t="s">
        <v>567</v>
      </c>
      <c r="AD282" s="47">
        <v>796</v>
      </c>
      <c r="AE282" s="47" t="s">
        <v>555</v>
      </c>
      <c r="AF282" s="47">
        <v>1</v>
      </c>
      <c r="AG282" s="64">
        <v>46</v>
      </c>
      <c r="AH282" s="65" t="s">
        <v>201</v>
      </c>
      <c r="AI282" s="63">
        <v>42859</v>
      </c>
      <c r="AJ282" s="53">
        <v>42859</v>
      </c>
      <c r="AK282" s="63">
        <v>43465</v>
      </c>
      <c r="AL282" s="50" t="s">
        <v>310</v>
      </c>
      <c r="AM282" s="65" t="s">
        <v>2910</v>
      </c>
      <c r="AN282" s="64" t="s">
        <v>2911</v>
      </c>
      <c r="AO282" s="259" t="s">
        <v>3957</v>
      </c>
      <c r="AP282" s="66" t="s">
        <v>3958</v>
      </c>
      <c r="AQ282" s="49" t="s">
        <v>2914</v>
      </c>
      <c r="AR282" s="75">
        <v>2018</v>
      </c>
      <c r="AS282" s="69">
        <v>2894.6457161999988</v>
      </c>
      <c r="AT282" s="70"/>
      <c r="AU282" s="70">
        <v>0</v>
      </c>
      <c r="AV282" s="239" t="s">
        <v>135</v>
      </c>
      <c r="AW282" s="55" t="s">
        <v>2909</v>
      </c>
    </row>
    <row r="283" spans="1:49" s="71" customFormat="1" ht="77.25" customHeight="1">
      <c r="A283" s="57">
        <v>1</v>
      </c>
      <c r="B283" s="57" t="s">
        <v>3959</v>
      </c>
      <c r="C283" s="58" t="s">
        <v>131</v>
      </c>
      <c r="D283" s="58" t="s">
        <v>2730</v>
      </c>
      <c r="E283" s="59" t="s">
        <v>3442</v>
      </c>
      <c r="F283" s="57" t="s">
        <v>5550</v>
      </c>
      <c r="G283" s="59" t="s">
        <v>3960</v>
      </c>
      <c r="H283" s="50" t="s">
        <v>2907</v>
      </c>
      <c r="I283" s="47" t="s">
        <v>2908</v>
      </c>
      <c r="J283" s="47" t="s">
        <v>135</v>
      </c>
      <c r="K283" s="47" t="s">
        <v>136</v>
      </c>
      <c r="L283" s="49" t="s">
        <v>2909</v>
      </c>
      <c r="M283" s="61" t="s">
        <v>2910</v>
      </c>
      <c r="N283" s="47" t="s">
        <v>2867</v>
      </c>
      <c r="O283" s="62">
        <v>11989.500624405566</v>
      </c>
      <c r="P283" s="62">
        <v>11707.792287923643</v>
      </c>
      <c r="Q283" s="62">
        <v>11707.792287923643</v>
      </c>
      <c r="R283" s="62">
        <v>13815.194899749898</v>
      </c>
      <c r="S283" s="65" t="s">
        <v>566</v>
      </c>
      <c r="T283" s="52" t="s">
        <v>131</v>
      </c>
      <c r="U283" s="52" t="s">
        <v>139</v>
      </c>
      <c r="V283" s="63">
        <v>42809</v>
      </c>
      <c r="W283" s="72">
        <v>42839</v>
      </c>
      <c r="X283" s="57" t="s">
        <v>2910</v>
      </c>
      <c r="Y283" s="57" t="s">
        <v>2910</v>
      </c>
      <c r="Z283" s="57" t="s">
        <v>2910</v>
      </c>
      <c r="AA283" s="57" t="s">
        <v>2910</v>
      </c>
      <c r="AB283" s="54" t="s">
        <v>5398</v>
      </c>
      <c r="AC283" s="54" t="s">
        <v>567</v>
      </c>
      <c r="AD283" s="47">
        <v>796</v>
      </c>
      <c r="AE283" s="47" t="s">
        <v>555</v>
      </c>
      <c r="AF283" s="47">
        <v>1</v>
      </c>
      <c r="AG283" s="64">
        <v>46</v>
      </c>
      <c r="AH283" s="65" t="s">
        <v>201</v>
      </c>
      <c r="AI283" s="63">
        <v>42859</v>
      </c>
      <c r="AJ283" s="53">
        <v>42859</v>
      </c>
      <c r="AK283" s="63">
        <v>43100</v>
      </c>
      <c r="AL283" s="50">
        <v>2017</v>
      </c>
      <c r="AM283" s="65" t="s">
        <v>2910</v>
      </c>
      <c r="AN283" s="64" t="s">
        <v>2911</v>
      </c>
      <c r="AO283" s="259" t="s">
        <v>3961</v>
      </c>
      <c r="AP283" s="66" t="s">
        <v>3962</v>
      </c>
      <c r="AQ283" s="49" t="s">
        <v>2914</v>
      </c>
      <c r="AR283" s="75">
        <v>2017</v>
      </c>
      <c r="AS283" s="69">
        <v>13984.18</v>
      </c>
      <c r="AT283" s="70"/>
      <c r="AU283" s="70">
        <v>7</v>
      </c>
      <c r="AV283" s="239" t="s">
        <v>135</v>
      </c>
      <c r="AW283" s="55" t="s">
        <v>2909</v>
      </c>
    </row>
    <row r="284" spans="1:49" s="71" customFormat="1" ht="77.25" customHeight="1">
      <c r="A284" s="57">
        <v>1</v>
      </c>
      <c r="B284" s="57" t="s">
        <v>3963</v>
      </c>
      <c r="C284" s="58" t="s">
        <v>131</v>
      </c>
      <c r="D284" s="58" t="s">
        <v>2730</v>
      </c>
      <c r="E284" s="59" t="s">
        <v>3442</v>
      </c>
      <c r="F284" s="57" t="s">
        <v>5551</v>
      </c>
      <c r="G284" s="59" t="s">
        <v>3964</v>
      </c>
      <c r="H284" s="50" t="s">
        <v>2907</v>
      </c>
      <c r="I284" s="47" t="s">
        <v>2908</v>
      </c>
      <c r="J284" s="47" t="s">
        <v>135</v>
      </c>
      <c r="K284" s="47" t="s">
        <v>136</v>
      </c>
      <c r="L284" s="49" t="s">
        <v>2909</v>
      </c>
      <c r="M284" s="61" t="s">
        <v>2910</v>
      </c>
      <c r="N284" s="47" t="s">
        <v>2867</v>
      </c>
      <c r="O284" s="62">
        <v>1095.5795714266133</v>
      </c>
      <c r="P284" s="62">
        <v>1014.9204609095237</v>
      </c>
      <c r="Q284" s="62">
        <v>1014.9204609095237</v>
      </c>
      <c r="R284" s="62">
        <v>1197.6061438732379</v>
      </c>
      <c r="S284" s="65" t="s">
        <v>566</v>
      </c>
      <c r="T284" s="52" t="s">
        <v>131</v>
      </c>
      <c r="U284" s="52" t="s">
        <v>139</v>
      </c>
      <c r="V284" s="63">
        <v>42809</v>
      </c>
      <c r="W284" s="72">
        <v>42839</v>
      </c>
      <c r="X284" s="57" t="s">
        <v>2910</v>
      </c>
      <c r="Y284" s="57" t="s">
        <v>2910</v>
      </c>
      <c r="Z284" s="57" t="s">
        <v>2910</v>
      </c>
      <c r="AA284" s="57" t="s">
        <v>2910</v>
      </c>
      <c r="AB284" s="54" t="s">
        <v>5398</v>
      </c>
      <c r="AC284" s="54" t="s">
        <v>567</v>
      </c>
      <c r="AD284" s="47">
        <v>796</v>
      </c>
      <c r="AE284" s="47" t="s">
        <v>555</v>
      </c>
      <c r="AF284" s="47">
        <v>1</v>
      </c>
      <c r="AG284" s="64">
        <v>46</v>
      </c>
      <c r="AH284" s="65" t="s">
        <v>201</v>
      </c>
      <c r="AI284" s="63">
        <v>42859</v>
      </c>
      <c r="AJ284" s="53">
        <v>42859</v>
      </c>
      <c r="AK284" s="63">
        <v>43465</v>
      </c>
      <c r="AL284" s="50" t="s">
        <v>310</v>
      </c>
      <c r="AM284" s="65" t="s">
        <v>2910</v>
      </c>
      <c r="AN284" s="64" t="s">
        <v>2911</v>
      </c>
      <c r="AO284" s="259" t="s">
        <v>3965</v>
      </c>
      <c r="AP284" s="66" t="s">
        <v>3966</v>
      </c>
      <c r="AQ284" s="49" t="s">
        <v>2914</v>
      </c>
      <c r="AR284" s="75">
        <v>2018</v>
      </c>
      <c r="AS284" s="69">
        <v>1447.1656054</v>
      </c>
      <c r="AT284" s="70">
        <v>0.25</v>
      </c>
      <c r="AU284" s="70">
        <v>0.06</v>
      </c>
      <c r="AV284" s="239" t="s">
        <v>135</v>
      </c>
      <c r="AW284" s="55" t="s">
        <v>2909</v>
      </c>
    </row>
    <row r="285" spans="1:49" s="71" customFormat="1" ht="77.25" customHeight="1">
      <c r="A285" s="57">
        <v>1</v>
      </c>
      <c r="B285" s="57" t="s">
        <v>3967</v>
      </c>
      <c r="C285" s="58" t="s">
        <v>131</v>
      </c>
      <c r="D285" s="58" t="s">
        <v>2730</v>
      </c>
      <c r="E285" s="59" t="s">
        <v>3442</v>
      </c>
      <c r="F285" s="57" t="s">
        <v>5552</v>
      </c>
      <c r="G285" s="59" t="s">
        <v>3968</v>
      </c>
      <c r="H285" s="50" t="s">
        <v>2907</v>
      </c>
      <c r="I285" s="47" t="s">
        <v>2908</v>
      </c>
      <c r="J285" s="47" t="s">
        <v>135</v>
      </c>
      <c r="K285" s="47" t="s">
        <v>136</v>
      </c>
      <c r="L285" s="49" t="s">
        <v>2909</v>
      </c>
      <c r="M285" s="61" t="s">
        <v>2910</v>
      </c>
      <c r="N285" s="47" t="s">
        <v>2867</v>
      </c>
      <c r="O285" s="62">
        <v>14762.237317908493</v>
      </c>
      <c r="P285" s="62">
        <v>14329.066162342375</v>
      </c>
      <c r="Q285" s="62">
        <v>14329.066162342375</v>
      </c>
      <c r="R285" s="62">
        <v>16908.298071564001</v>
      </c>
      <c r="S285" s="65" t="s">
        <v>566</v>
      </c>
      <c r="T285" s="52" t="s">
        <v>131</v>
      </c>
      <c r="U285" s="52" t="s">
        <v>139</v>
      </c>
      <c r="V285" s="63">
        <v>42809</v>
      </c>
      <c r="W285" s="72">
        <v>42839</v>
      </c>
      <c r="X285" s="57" t="s">
        <v>2910</v>
      </c>
      <c r="Y285" s="57" t="s">
        <v>2910</v>
      </c>
      <c r="Z285" s="57" t="s">
        <v>2910</v>
      </c>
      <c r="AA285" s="57" t="s">
        <v>2910</v>
      </c>
      <c r="AB285" s="54" t="s">
        <v>5398</v>
      </c>
      <c r="AC285" s="54" t="s">
        <v>567</v>
      </c>
      <c r="AD285" s="47">
        <v>796</v>
      </c>
      <c r="AE285" s="47" t="s">
        <v>555</v>
      </c>
      <c r="AF285" s="47">
        <v>1</v>
      </c>
      <c r="AG285" s="64">
        <v>46</v>
      </c>
      <c r="AH285" s="65" t="s">
        <v>201</v>
      </c>
      <c r="AI285" s="63">
        <v>42859</v>
      </c>
      <c r="AJ285" s="53">
        <v>42859</v>
      </c>
      <c r="AK285" s="63">
        <v>43465</v>
      </c>
      <c r="AL285" s="50" t="s">
        <v>310</v>
      </c>
      <c r="AM285" s="65" t="s">
        <v>2910</v>
      </c>
      <c r="AN285" s="64" t="s">
        <v>2911</v>
      </c>
      <c r="AO285" s="259" t="s">
        <v>3969</v>
      </c>
      <c r="AP285" s="66" t="s">
        <v>3970</v>
      </c>
      <c r="AQ285" s="49" t="s">
        <v>2914</v>
      </c>
      <c r="AR285" s="75">
        <v>2018</v>
      </c>
      <c r="AS285" s="69">
        <v>17100.560000000001</v>
      </c>
      <c r="AT285" s="70"/>
      <c r="AU285" s="70">
        <v>4</v>
      </c>
      <c r="AV285" s="239" t="s">
        <v>135</v>
      </c>
      <c r="AW285" s="55" t="s">
        <v>2909</v>
      </c>
    </row>
    <row r="286" spans="1:49" s="71" customFormat="1" ht="77.25" customHeight="1">
      <c r="A286" s="57">
        <v>1</v>
      </c>
      <c r="B286" s="57" t="s">
        <v>3971</v>
      </c>
      <c r="C286" s="58" t="s">
        <v>131</v>
      </c>
      <c r="D286" s="58" t="s">
        <v>2730</v>
      </c>
      <c r="E286" s="59" t="s">
        <v>3442</v>
      </c>
      <c r="F286" s="57" t="s">
        <v>5553</v>
      </c>
      <c r="G286" s="59" t="s">
        <v>3972</v>
      </c>
      <c r="H286" s="50" t="s">
        <v>2907</v>
      </c>
      <c r="I286" s="47" t="s">
        <v>2908</v>
      </c>
      <c r="J286" s="47" t="s">
        <v>135</v>
      </c>
      <c r="K286" s="47" t="s">
        <v>136</v>
      </c>
      <c r="L286" s="49" t="s">
        <v>2909</v>
      </c>
      <c r="M286" s="61" t="s">
        <v>2910</v>
      </c>
      <c r="N286" s="47" t="s">
        <v>2867</v>
      </c>
      <c r="O286" s="62">
        <v>28805.925521265457</v>
      </c>
      <c r="P286" s="62">
        <v>28162.166709203451</v>
      </c>
      <c r="Q286" s="62">
        <v>28162.166709203451</v>
      </c>
      <c r="R286" s="62">
        <v>33231.356716860071</v>
      </c>
      <c r="S286" s="65" t="s">
        <v>566</v>
      </c>
      <c r="T286" s="52" t="s">
        <v>131</v>
      </c>
      <c r="U286" s="52" t="s">
        <v>139</v>
      </c>
      <c r="V286" s="63">
        <v>42809</v>
      </c>
      <c r="W286" s="72">
        <v>42839</v>
      </c>
      <c r="X286" s="57" t="s">
        <v>2910</v>
      </c>
      <c r="Y286" s="57" t="s">
        <v>2910</v>
      </c>
      <c r="Z286" s="57" t="s">
        <v>2910</v>
      </c>
      <c r="AA286" s="57" t="s">
        <v>2910</v>
      </c>
      <c r="AB286" s="54" t="s">
        <v>5398</v>
      </c>
      <c r="AC286" s="54" t="s">
        <v>567</v>
      </c>
      <c r="AD286" s="47">
        <v>796</v>
      </c>
      <c r="AE286" s="47" t="s">
        <v>555</v>
      </c>
      <c r="AF286" s="47">
        <v>1</v>
      </c>
      <c r="AG286" s="64">
        <v>46</v>
      </c>
      <c r="AH286" s="65" t="s">
        <v>201</v>
      </c>
      <c r="AI286" s="63">
        <v>42859</v>
      </c>
      <c r="AJ286" s="53">
        <v>42859</v>
      </c>
      <c r="AK286" s="63">
        <v>43465</v>
      </c>
      <c r="AL286" s="50" t="s">
        <v>310</v>
      </c>
      <c r="AM286" s="65" t="s">
        <v>2910</v>
      </c>
      <c r="AN286" s="64" t="s">
        <v>2911</v>
      </c>
      <c r="AO286" s="259" t="s">
        <v>3973</v>
      </c>
      <c r="AP286" s="66" t="s">
        <v>3974</v>
      </c>
      <c r="AQ286" s="49" t="s">
        <v>2914</v>
      </c>
      <c r="AR286" s="75">
        <v>2018</v>
      </c>
      <c r="AS286" s="69">
        <v>37604.506842003269</v>
      </c>
      <c r="AT286" s="70"/>
      <c r="AU286" s="70">
        <v>16.36</v>
      </c>
      <c r="AV286" s="239" t="s">
        <v>135</v>
      </c>
      <c r="AW286" s="55" t="s">
        <v>2909</v>
      </c>
    </row>
    <row r="287" spans="1:49" s="71" customFormat="1" ht="77.25" customHeight="1">
      <c r="A287" s="57">
        <v>2</v>
      </c>
      <c r="B287" s="57" t="s">
        <v>3975</v>
      </c>
      <c r="C287" s="58" t="s">
        <v>131</v>
      </c>
      <c r="D287" s="58" t="s">
        <v>2730</v>
      </c>
      <c r="E287" s="59" t="s">
        <v>3442</v>
      </c>
      <c r="F287" s="57" t="s">
        <v>5554</v>
      </c>
      <c r="G287" s="59" t="s">
        <v>3976</v>
      </c>
      <c r="H287" s="50" t="s">
        <v>2907</v>
      </c>
      <c r="I287" s="47" t="s">
        <v>2908</v>
      </c>
      <c r="J287" s="47" t="s">
        <v>135</v>
      </c>
      <c r="K287" s="47" t="s">
        <v>136</v>
      </c>
      <c r="L287" s="49" t="s">
        <v>2909</v>
      </c>
      <c r="M287" s="61" t="s">
        <v>2910</v>
      </c>
      <c r="N287" s="47" t="s">
        <v>2867</v>
      </c>
      <c r="O287" s="62">
        <v>5901.2833899999996</v>
      </c>
      <c r="P287" s="62">
        <v>5023.76</v>
      </c>
      <c r="Q287" s="62">
        <v>5023.76</v>
      </c>
      <c r="R287" s="62">
        <v>5928.0367999999999</v>
      </c>
      <c r="S287" s="65" t="s">
        <v>566</v>
      </c>
      <c r="T287" s="52" t="s">
        <v>131</v>
      </c>
      <c r="U287" s="52" t="s">
        <v>139</v>
      </c>
      <c r="V287" s="63">
        <v>42809</v>
      </c>
      <c r="W287" s="72">
        <v>42839</v>
      </c>
      <c r="X287" s="57" t="s">
        <v>2910</v>
      </c>
      <c r="Y287" s="57" t="s">
        <v>2910</v>
      </c>
      <c r="Z287" s="57" t="s">
        <v>2910</v>
      </c>
      <c r="AA287" s="57" t="s">
        <v>2910</v>
      </c>
      <c r="AB287" s="54" t="s">
        <v>5398</v>
      </c>
      <c r="AC287" s="54" t="s">
        <v>567</v>
      </c>
      <c r="AD287" s="47">
        <v>796</v>
      </c>
      <c r="AE287" s="47" t="s">
        <v>555</v>
      </c>
      <c r="AF287" s="47">
        <v>1</v>
      </c>
      <c r="AG287" s="64">
        <v>46</v>
      </c>
      <c r="AH287" s="65" t="s">
        <v>201</v>
      </c>
      <c r="AI287" s="63">
        <v>42859</v>
      </c>
      <c r="AJ287" s="53">
        <v>42859</v>
      </c>
      <c r="AK287" s="63">
        <v>43465</v>
      </c>
      <c r="AL287" s="50" t="s">
        <v>310</v>
      </c>
      <c r="AM287" s="65" t="s">
        <v>2910</v>
      </c>
      <c r="AN287" s="64" t="s">
        <v>2911</v>
      </c>
      <c r="AO287" s="259" t="s">
        <v>3977</v>
      </c>
      <c r="AP287" s="66" t="s">
        <v>3978</v>
      </c>
      <c r="AQ287" s="49" t="s">
        <v>2914</v>
      </c>
      <c r="AR287" s="75">
        <v>2018</v>
      </c>
      <c r="AS287" s="69">
        <v>7468.1871853800012</v>
      </c>
      <c r="AT287" s="70"/>
      <c r="AU287" s="70"/>
      <c r="AV287" s="239" t="s">
        <v>135</v>
      </c>
      <c r="AW287" s="55" t="s">
        <v>2909</v>
      </c>
    </row>
    <row r="288" spans="1:49" s="71" customFormat="1" ht="77.25" customHeight="1">
      <c r="A288" s="57">
        <v>2</v>
      </c>
      <c r="B288" s="57" t="s">
        <v>3979</v>
      </c>
      <c r="C288" s="58" t="s">
        <v>131</v>
      </c>
      <c r="D288" s="58" t="s">
        <v>2730</v>
      </c>
      <c r="E288" s="59" t="s">
        <v>3442</v>
      </c>
      <c r="F288" s="57" t="s">
        <v>5555</v>
      </c>
      <c r="G288" s="59" t="s">
        <v>3980</v>
      </c>
      <c r="H288" s="50" t="s">
        <v>2907</v>
      </c>
      <c r="I288" s="47" t="s">
        <v>2908</v>
      </c>
      <c r="J288" s="47" t="s">
        <v>135</v>
      </c>
      <c r="K288" s="47" t="s">
        <v>136</v>
      </c>
      <c r="L288" s="49" t="s">
        <v>2885</v>
      </c>
      <c r="M288" s="61" t="s">
        <v>2910</v>
      </c>
      <c r="N288" s="47" t="s">
        <v>2867</v>
      </c>
      <c r="O288" s="62">
        <v>1874.6821500000003</v>
      </c>
      <c r="P288" s="62">
        <v>1853.8321545556792</v>
      </c>
      <c r="Q288" s="62">
        <v>1853.8321545556792</v>
      </c>
      <c r="R288" s="62">
        <v>2187.5219423757012</v>
      </c>
      <c r="S288" s="65" t="s">
        <v>566</v>
      </c>
      <c r="T288" s="52" t="s">
        <v>131</v>
      </c>
      <c r="U288" s="52" t="s">
        <v>139</v>
      </c>
      <c r="V288" s="63">
        <v>42809</v>
      </c>
      <c r="W288" s="72">
        <v>42839</v>
      </c>
      <c r="X288" s="57" t="s">
        <v>2910</v>
      </c>
      <c r="Y288" s="57" t="s">
        <v>2910</v>
      </c>
      <c r="Z288" s="57" t="s">
        <v>2910</v>
      </c>
      <c r="AA288" s="57" t="s">
        <v>2910</v>
      </c>
      <c r="AB288" s="54" t="s">
        <v>5398</v>
      </c>
      <c r="AC288" s="54" t="s">
        <v>567</v>
      </c>
      <c r="AD288" s="47">
        <v>796</v>
      </c>
      <c r="AE288" s="47" t="s">
        <v>555</v>
      </c>
      <c r="AF288" s="47">
        <v>1</v>
      </c>
      <c r="AG288" s="64">
        <v>46</v>
      </c>
      <c r="AH288" s="65" t="s">
        <v>201</v>
      </c>
      <c r="AI288" s="63">
        <v>42859</v>
      </c>
      <c r="AJ288" s="53">
        <v>42859</v>
      </c>
      <c r="AK288" s="63">
        <v>43465</v>
      </c>
      <c r="AL288" s="50" t="s">
        <v>310</v>
      </c>
      <c r="AM288" s="65" t="s">
        <v>2910</v>
      </c>
      <c r="AN288" s="64" t="s">
        <v>2911</v>
      </c>
      <c r="AO288" s="259" t="s">
        <v>3981</v>
      </c>
      <c r="AP288" s="66" t="s">
        <v>3982</v>
      </c>
      <c r="AQ288" s="49" t="s">
        <v>2914</v>
      </c>
      <c r="AR288" s="75">
        <v>2018</v>
      </c>
      <c r="AS288" s="69">
        <v>2792.2363482000001</v>
      </c>
      <c r="AT288" s="70"/>
      <c r="AU288" s="70">
        <v>1.4</v>
      </c>
      <c r="AV288" s="239" t="s">
        <v>136</v>
      </c>
      <c r="AW288" s="55" t="s">
        <v>3353</v>
      </c>
    </row>
    <row r="289" spans="1:49" s="71" customFormat="1" ht="123.75" customHeight="1">
      <c r="A289" s="57">
        <v>2</v>
      </c>
      <c r="B289" s="57" t="s">
        <v>3983</v>
      </c>
      <c r="C289" s="58" t="s">
        <v>131</v>
      </c>
      <c r="D289" s="58" t="s">
        <v>2730</v>
      </c>
      <c r="E289" s="59" t="s">
        <v>3442</v>
      </c>
      <c r="F289" s="57" t="s">
        <v>5556</v>
      </c>
      <c r="G289" s="59" t="s">
        <v>3984</v>
      </c>
      <c r="H289" s="50" t="s">
        <v>2907</v>
      </c>
      <c r="I289" s="47" t="s">
        <v>2908</v>
      </c>
      <c r="J289" s="47" t="s">
        <v>135</v>
      </c>
      <c r="K289" s="47" t="s">
        <v>136</v>
      </c>
      <c r="L289" s="49" t="s">
        <v>2885</v>
      </c>
      <c r="M289" s="61" t="s">
        <v>2910</v>
      </c>
      <c r="N289" s="47" t="s">
        <v>2867</v>
      </c>
      <c r="O289" s="62">
        <v>640.71130655689024</v>
      </c>
      <c r="P289" s="62">
        <v>608.58858043344071</v>
      </c>
      <c r="Q289" s="62">
        <v>608.58858043344071</v>
      </c>
      <c r="R289" s="62">
        <v>718.13452491145995</v>
      </c>
      <c r="S289" s="65" t="s">
        <v>566</v>
      </c>
      <c r="T289" s="52" t="s">
        <v>131</v>
      </c>
      <c r="U289" s="52" t="s">
        <v>139</v>
      </c>
      <c r="V289" s="63">
        <v>42809</v>
      </c>
      <c r="W289" s="72">
        <v>42839</v>
      </c>
      <c r="X289" s="57" t="s">
        <v>2910</v>
      </c>
      <c r="Y289" s="57" t="s">
        <v>2910</v>
      </c>
      <c r="Z289" s="57" t="s">
        <v>2910</v>
      </c>
      <c r="AA289" s="57" t="s">
        <v>2910</v>
      </c>
      <c r="AB289" s="54" t="s">
        <v>5398</v>
      </c>
      <c r="AC289" s="54" t="s">
        <v>567</v>
      </c>
      <c r="AD289" s="47">
        <v>796</v>
      </c>
      <c r="AE289" s="47" t="s">
        <v>555</v>
      </c>
      <c r="AF289" s="47">
        <v>1</v>
      </c>
      <c r="AG289" s="64">
        <v>46</v>
      </c>
      <c r="AH289" s="65" t="s">
        <v>201</v>
      </c>
      <c r="AI289" s="63">
        <v>42859</v>
      </c>
      <c r="AJ289" s="53">
        <v>42859</v>
      </c>
      <c r="AK289" s="63">
        <v>43100</v>
      </c>
      <c r="AL289" s="50">
        <v>2017</v>
      </c>
      <c r="AM289" s="65" t="s">
        <v>2910</v>
      </c>
      <c r="AN289" s="64" t="s">
        <v>2911</v>
      </c>
      <c r="AO289" s="259" t="s">
        <v>3985</v>
      </c>
      <c r="AP289" s="66" t="s">
        <v>3986</v>
      </c>
      <c r="AQ289" s="49" t="s">
        <v>2914</v>
      </c>
      <c r="AR289" s="75">
        <v>2017</v>
      </c>
      <c r="AS289" s="69">
        <v>1411.221</v>
      </c>
      <c r="AT289" s="70"/>
      <c r="AU289" s="70">
        <v>0.67</v>
      </c>
      <c r="AV289" s="239" t="s">
        <v>136</v>
      </c>
      <c r="AW289" s="55" t="s">
        <v>3353</v>
      </c>
    </row>
    <row r="290" spans="1:49" s="71" customFormat="1" ht="77.25" customHeight="1">
      <c r="A290" s="57">
        <v>2</v>
      </c>
      <c r="B290" s="57" t="s">
        <v>3987</v>
      </c>
      <c r="C290" s="58" t="s">
        <v>131</v>
      </c>
      <c r="D290" s="58" t="s">
        <v>2730</v>
      </c>
      <c r="E290" s="59" t="s">
        <v>3442</v>
      </c>
      <c r="F290" s="57" t="s">
        <v>5557</v>
      </c>
      <c r="G290" s="59" t="s">
        <v>3988</v>
      </c>
      <c r="H290" s="50" t="s">
        <v>2907</v>
      </c>
      <c r="I290" s="47" t="s">
        <v>2908</v>
      </c>
      <c r="J290" s="47" t="s">
        <v>135</v>
      </c>
      <c r="K290" s="47" t="s">
        <v>136</v>
      </c>
      <c r="L290" s="49" t="s">
        <v>2885</v>
      </c>
      <c r="M290" s="61" t="s">
        <v>2910</v>
      </c>
      <c r="N290" s="47" t="s">
        <v>2867</v>
      </c>
      <c r="O290" s="62">
        <v>4595.9251599999998</v>
      </c>
      <c r="P290" s="62">
        <v>3062.02</v>
      </c>
      <c r="Q290" s="62">
        <v>3062.02</v>
      </c>
      <c r="R290" s="62">
        <v>3613.1835999999998</v>
      </c>
      <c r="S290" s="65" t="s">
        <v>566</v>
      </c>
      <c r="T290" s="52" t="s">
        <v>131</v>
      </c>
      <c r="U290" s="52" t="s">
        <v>139</v>
      </c>
      <c r="V290" s="63">
        <v>42809</v>
      </c>
      <c r="W290" s="72">
        <v>42839</v>
      </c>
      <c r="X290" s="57" t="s">
        <v>2910</v>
      </c>
      <c r="Y290" s="57" t="s">
        <v>2910</v>
      </c>
      <c r="Z290" s="57" t="s">
        <v>2910</v>
      </c>
      <c r="AA290" s="57" t="s">
        <v>2910</v>
      </c>
      <c r="AB290" s="54" t="s">
        <v>5398</v>
      </c>
      <c r="AC290" s="54" t="s">
        <v>567</v>
      </c>
      <c r="AD290" s="47">
        <v>796</v>
      </c>
      <c r="AE290" s="47" t="s">
        <v>555</v>
      </c>
      <c r="AF290" s="47">
        <v>1</v>
      </c>
      <c r="AG290" s="64">
        <v>46</v>
      </c>
      <c r="AH290" s="65" t="s">
        <v>201</v>
      </c>
      <c r="AI290" s="63">
        <v>42859</v>
      </c>
      <c r="AJ290" s="53">
        <v>42859</v>
      </c>
      <c r="AK290" s="63">
        <v>43465</v>
      </c>
      <c r="AL290" s="50" t="s">
        <v>310</v>
      </c>
      <c r="AM290" s="65" t="s">
        <v>2910</v>
      </c>
      <c r="AN290" s="64" t="s">
        <v>2911</v>
      </c>
      <c r="AO290" s="259" t="s">
        <v>3989</v>
      </c>
      <c r="AP290" s="66" t="s">
        <v>3990</v>
      </c>
      <c r="AQ290" s="49" t="s">
        <v>2914</v>
      </c>
      <c r="AR290" s="75">
        <v>2018</v>
      </c>
      <c r="AS290" s="69">
        <v>6845.3787162196804</v>
      </c>
      <c r="AT290" s="70"/>
      <c r="AU290" s="70">
        <v>4</v>
      </c>
      <c r="AV290" s="239" t="s">
        <v>136</v>
      </c>
      <c r="AW290" s="55" t="s">
        <v>3353</v>
      </c>
    </row>
    <row r="291" spans="1:49" s="71" customFormat="1" ht="77.25" customHeight="1">
      <c r="A291" s="57">
        <v>2</v>
      </c>
      <c r="B291" s="57" t="s">
        <v>3991</v>
      </c>
      <c r="C291" s="58" t="s">
        <v>131</v>
      </c>
      <c r="D291" s="58" t="s">
        <v>2732</v>
      </c>
      <c r="E291" s="59" t="s">
        <v>3992</v>
      </c>
      <c r="F291" s="57">
        <v>818854</v>
      </c>
      <c r="G291" s="59" t="s">
        <v>3993</v>
      </c>
      <c r="H291" s="50" t="s">
        <v>2907</v>
      </c>
      <c r="I291" s="47" t="s">
        <v>2907</v>
      </c>
      <c r="J291" s="47" t="s">
        <v>136</v>
      </c>
      <c r="K291" s="47" t="s">
        <v>136</v>
      </c>
      <c r="L291" s="49" t="s">
        <v>2885</v>
      </c>
      <c r="M291" s="61" t="s">
        <v>2910</v>
      </c>
      <c r="N291" s="47" t="s">
        <v>1268</v>
      </c>
      <c r="O291" s="62">
        <v>168129.59191274663</v>
      </c>
      <c r="P291" s="62">
        <v>149573.69055600427</v>
      </c>
      <c r="Q291" s="62">
        <v>149573.69055600427</v>
      </c>
      <c r="R291" s="62">
        <v>176496.95485608504</v>
      </c>
      <c r="S291" s="65" t="s">
        <v>906</v>
      </c>
      <c r="T291" s="52" t="s">
        <v>131</v>
      </c>
      <c r="U291" s="52" t="s">
        <v>139</v>
      </c>
      <c r="V291" s="63">
        <v>43009</v>
      </c>
      <c r="W291" s="72">
        <v>43069</v>
      </c>
      <c r="X291" s="57"/>
      <c r="Y291" s="57"/>
      <c r="Z291" s="57"/>
      <c r="AA291" s="57"/>
      <c r="AB291" s="54" t="s">
        <v>5558</v>
      </c>
      <c r="AC291" s="54" t="s">
        <v>567</v>
      </c>
      <c r="AD291" s="47">
        <v>796</v>
      </c>
      <c r="AE291" s="47" t="s">
        <v>555</v>
      </c>
      <c r="AF291" s="47">
        <v>1</v>
      </c>
      <c r="AG291" s="64">
        <v>46</v>
      </c>
      <c r="AH291" s="65" t="s">
        <v>201</v>
      </c>
      <c r="AI291" s="63">
        <v>43089</v>
      </c>
      <c r="AJ291" s="53">
        <v>43089</v>
      </c>
      <c r="AK291" s="63">
        <v>43465</v>
      </c>
      <c r="AL291" s="50" t="s">
        <v>310</v>
      </c>
      <c r="AM291" s="65" t="s">
        <v>2910</v>
      </c>
      <c r="AN291" s="64" t="s">
        <v>2911</v>
      </c>
      <c r="AO291" s="259" t="s">
        <v>3994</v>
      </c>
      <c r="AP291" s="66" t="s">
        <v>3995</v>
      </c>
      <c r="AQ291" s="49" t="s">
        <v>3996</v>
      </c>
      <c r="AR291" s="75">
        <v>2022</v>
      </c>
      <c r="AS291" s="69">
        <v>261817.99999999997</v>
      </c>
      <c r="AT291" s="70">
        <v>32</v>
      </c>
      <c r="AU291" s="70">
        <v>0</v>
      </c>
      <c r="AV291" s="55" t="s">
        <v>136</v>
      </c>
      <c r="AW291" s="55" t="s">
        <v>3446</v>
      </c>
    </row>
    <row r="292" spans="1:49" s="71" customFormat="1" ht="77.25" customHeight="1">
      <c r="A292" s="57">
        <v>2</v>
      </c>
      <c r="B292" s="57" t="s">
        <v>3997</v>
      </c>
      <c r="C292" s="58" t="s">
        <v>131</v>
      </c>
      <c r="D292" s="58" t="s">
        <v>2732</v>
      </c>
      <c r="E292" s="59" t="s">
        <v>3454</v>
      </c>
      <c r="F292" s="57" t="s">
        <v>5559</v>
      </c>
      <c r="G292" s="59" t="s">
        <v>3998</v>
      </c>
      <c r="H292" s="50" t="s">
        <v>1878</v>
      </c>
      <c r="I292" s="47" t="s">
        <v>1878</v>
      </c>
      <c r="J292" s="47" t="s">
        <v>136</v>
      </c>
      <c r="K292" s="47" t="s">
        <v>136</v>
      </c>
      <c r="L292" s="49" t="s">
        <v>2885</v>
      </c>
      <c r="M292" s="61" t="s">
        <v>2910</v>
      </c>
      <c r="N292" s="47" t="s">
        <v>2867</v>
      </c>
      <c r="O292" s="62">
        <v>11570.85</v>
      </c>
      <c r="P292" s="62">
        <v>10563.784926322271</v>
      </c>
      <c r="Q292" s="62">
        <v>10563.784926322271</v>
      </c>
      <c r="R292" s="62">
        <v>12465.266213060278</v>
      </c>
      <c r="S292" s="65" t="s">
        <v>906</v>
      </c>
      <c r="T292" s="52" t="s">
        <v>131</v>
      </c>
      <c r="U292" s="52" t="s">
        <v>139</v>
      </c>
      <c r="V292" s="63">
        <v>42809</v>
      </c>
      <c r="W292" s="72">
        <v>42869</v>
      </c>
      <c r="X292" s="57"/>
      <c r="Y292" s="57"/>
      <c r="Z292" s="57"/>
      <c r="AA292" s="57"/>
      <c r="AB292" s="54" t="s">
        <v>5402</v>
      </c>
      <c r="AC292" s="54" t="s">
        <v>567</v>
      </c>
      <c r="AD292" s="47">
        <v>796</v>
      </c>
      <c r="AE292" s="47" t="s">
        <v>555</v>
      </c>
      <c r="AF292" s="47">
        <v>1</v>
      </c>
      <c r="AG292" s="64">
        <v>46</v>
      </c>
      <c r="AH292" s="65" t="s">
        <v>201</v>
      </c>
      <c r="AI292" s="63">
        <v>42889</v>
      </c>
      <c r="AJ292" s="53">
        <v>42889</v>
      </c>
      <c r="AK292" s="63">
        <v>43465</v>
      </c>
      <c r="AL292" s="50" t="s">
        <v>310</v>
      </c>
      <c r="AM292" s="65" t="s">
        <v>2910</v>
      </c>
      <c r="AN292" s="64" t="s">
        <v>2911</v>
      </c>
      <c r="AO292" s="259" t="s">
        <v>3999</v>
      </c>
      <c r="AP292" s="66" t="s">
        <v>4000</v>
      </c>
      <c r="AQ292" s="49" t="s">
        <v>2914</v>
      </c>
      <c r="AR292" s="75">
        <v>2019</v>
      </c>
      <c r="AS292" s="69">
        <v>428596.00000000006</v>
      </c>
      <c r="AT292" s="70">
        <v>0</v>
      </c>
      <c r="AU292" s="70">
        <v>46.942</v>
      </c>
      <c r="AV292" s="55" t="s">
        <v>136</v>
      </c>
      <c r="AW292" s="55" t="s">
        <v>3446</v>
      </c>
    </row>
    <row r="293" spans="1:49" s="71" customFormat="1" ht="77.25" customHeight="1">
      <c r="A293" s="57">
        <v>2</v>
      </c>
      <c r="B293" s="57" t="s">
        <v>4001</v>
      </c>
      <c r="C293" s="58" t="s">
        <v>131</v>
      </c>
      <c r="D293" s="58" t="s">
        <v>2732</v>
      </c>
      <c r="E293" s="59" t="s">
        <v>3454</v>
      </c>
      <c r="F293" s="57" t="s">
        <v>5560</v>
      </c>
      <c r="G293" s="59" t="s">
        <v>4002</v>
      </c>
      <c r="H293" s="50" t="s">
        <v>1878</v>
      </c>
      <c r="I293" s="47" t="s">
        <v>1878</v>
      </c>
      <c r="J293" s="47" t="s">
        <v>136</v>
      </c>
      <c r="K293" s="47" t="s">
        <v>136</v>
      </c>
      <c r="L293" s="49" t="s">
        <v>2885</v>
      </c>
      <c r="M293" s="61" t="s">
        <v>2910</v>
      </c>
      <c r="N293" s="47" t="s">
        <v>2867</v>
      </c>
      <c r="O293" s="62">
        <v>21601.120000000003</v>
      </c>
      <c r="P293" s="62">
        <v>20276.372881355932</v>
      </c>
      <c r="Q293" s="62">
        <v>20276.372881355932</v>
      </c>
      <c r="R293" s="62">
        <v>23926.12</v>
      </c>
      <c r="S293" s="65" t="s">
        <v>906</v>
      </c>
      <c r="T293" s="52" t="s">
        <v>131</v>
      </c>
      <c r="U293" s="52" t="s">
        <v>139</v>
      </c>
      <c r="V293" s="63">
        <v>42809</v>
      </c>
      <c r="W293" s="72">
        <v>42869</v>
      </c>
      <c r="X293" s="57"/>
      <c r="Y293" s="57"/>
      <c r="Z293" s="57"/>
      <c r="AA293" s="57"/>
      <c r="AB293" s="54" t="s">
        <v>5402</v>
      </c>
      <c r="AC293" s="54" t="s">
        <v>567</v>
      </c>
      <c r="AD293" s="47">
        <v>796</v>
      </c>
      <c r="AE293" s="47" t="s">
        <v>555</v>
      </c>
      <c r="AF293" s="47">
        <v>1</v>
      </c>
      <c r="AG293" s="64">
        <v>46</v>
      </c>
      <c r="AH293" s="65" t="s">
        <v>201</v>
      </c>
      <c r="AI293" s="63">
        <v>42889</v>
      </c>
      <c r="AJ293" s="53">
        <v>42889</v>
      </c>
      <c r="AK293" s="63">
        <v>43100</v>
      </c>
      <c r="AL293" s="50">
        <v>2017</v>
      </c>
      <c r="AM293" s="65" t="s">
        <v>2910</v>
      </c>
      <c r="AN293" s="64" t="s">
        <v>2911</v>
      </c>
      <c r="AO293" s="259" t="s">
        <v>4003</v>
      </c>
      <c r="AP293" s="66" t="s">
        <v>4004</v>
      </c>
      <c r="AQ293" s="49" t="s">
        <v>2914</v>
      </c>
      <c r="AR293" s="75">
        <v>2018</v>
      </c>
      <c r="AS293" s="69">
        <v>235934</v>
      </c>
      <c r="AT293" s="70">
        <v>0</v>
      </c>
      <c r="AU293" s="70">
        <v>15.619</v>
      </c>
      <c r="AV293" s="55" t="s">
        <v>136</v>
      </c>
      <c r="AW293" s="55" t="s">
        <v>3446</v>
      </c>
    </row>
    <row r="294" spans="1:49" s="80" customFormat="1" ht="75" customHeight="1">
      <c r="A294" s="57">
        <v>2</v>
      </c>
      <c r="B294" s="57" t="s">
        <v>4005</v>
      </c>
      <c r="C294" s="47" t="s">
        <v>131</v>
      </c>
      <c r="D294" s="57" t="s">
        <v>2732</v>
      </c>
      <c r="E294" s="66" t="s">
        <v>3992</v>
      </c>
      <c r="F294" s="57" t="s">
        <v>5561</v>
      </c>
      <c r="G294" s="77" t="s">
        <v>4006</v>
      </c>
      <c r="H294" s="50" t="s">
        <v>2907</v>
      </c>
      <c r="I294" s="47" t="s">
        <v>2907</v>
      </c>
      <c r="J294" s="57" t="s">
        <v>136</v>
      </c>
      <c r="K294" s="47" t="s">
        <v>136</v>
      </c>
      <c r="L294" s="57" t="s">
        <v>2885</v>
      </c>
      <c r="M294" s="61" t="s">
        <v>2910</v>
      </c>
      <c r="N294" s="64" t="s">
        <v>2867</v>
      </c>
      <c r="O294" s="78">
        <v>793609.72140930698</v>
      </c>
      <c r="P294" s="78">
        <v>760942.51625438221</v>
      </c>
      <c r="Q294" s="78">
        <v>760942.51625438221</v>
      </c>
      <c r="R294" s="78">
        <v>897912.16918017098</v>
      </c>
      <c r="S294" s="51" t="s">
        <v>906</v>
      </c>
      <c r="T294" s="52" t="s">
        <v>131</v>
      </c>
      <c r="U294" s="52" t="s">
        <v>139</v>
      </c>
      <c r="V294" s="63">
        <v>42809</v>
      </c>
      <c r="W294" s="72">
        <v>42869</v>
      </c>
      <c r="X294" s="57"/>
      <c r="Y294" s="57"/>
      <c r="Z294" s="57"/>
      <c r="AA294" s="57"/>
      <c r="AB294" s="54" t="s">
        <v>5558</v>
      </c>
      <c r="AC294" s="54" t="s">
        <v>567</v>
      </c>
      <c r="AD294" s="47">
        <v>796</v>
      </c>
      <c r="AE294" s="47" t="s">
        <v>555</v>
      </c>
      <c r="AF294" s="47">
        <v>1</v>
      </c>
      <c r="AG294" s="57">
        <v>46</v>
      </c>
      <c r="AH294" s="57" t="s">
        <v>201</v>
      </c>
      <c r="AI294" s="63">
        <v>42889</v>
      </c>
      <c r="AJ294" s="53">
        <v>42889</v>
      </c>
      <c r="AK294" s="63">
        <v>43465</v>
      </c>
      <c r="AL294" s="50" t="s">
        <v>310</v>
      </c>
      <c r="AM294" s="53" t="s">
        <v>2910</v>
      </c>
      <c r="AN294" s="47" t="s">
        <v>2911</v>
      </c>
      <c r="AO294" s="260" t="s">
        <v>4007</v>
      </c>
      <c r="AP294" s="77" t="s">
        <v>4008</v>
      </c>
      <c r="AQ294" s="63" t="s">
        <v>5562</v>
      </c>
      <c r="AR294" s="57">
        <v>2019</v>
      </c>
      <c r="AS294" s="70">
        <v>1285801.9269999999</v>
      </c>
      <c r="AT294" s="57">
        <v>0</v>
      </c>
      <c r="AU294" s="57">
        <v>8.94</v>
      </c>
      <c r="AV294" s="57" t="s">
        <v>136</v>
      </c>
      <c r="AW294" s="57" t="s">
        <v>3446</v>
      </c>
    </row>
    <row r="295" spans="1:49" s="80" customFormat="1" ht="102">
      <c r="A295" s="57">
        <v>2</v>
      </c>
      <c r="B295" s="57" t="s">
        <v>4009</v>
      </c>
      <c r="C295" s="47" t="s">
        <v>131</v>
      </c>
      <c r="D295" s="57" t="s">
        <v>2732</v>
      </c>
      <c r="E295" s="66" t="s">
        <v>3992</v>
      </c>
      <c r="F295" s="57" t="s">
        <v>5563</v>
      </c>
      <c r="G295" s="77" t="s">
        <v>4010</v>
      </c>
      <c r="H295" s="50" t="s">
        <v>2907</v>
      </c>
      <c r="I295" s="50" t="s">
        <v>2907</v>
      </c>
      <c r="J295" s="57" t="s">
        <v>136</v>
      </c>
      <c r="K295" s="47" t="s">
        <v>136</v>
      </c>
      <c r="L295" s="57" t="s">
        <v>2917</v>
      </c>
      <c r="M295" s="61" t="s">
        <v>2910</v>
      </c>
      <c r="N295" s="64" t="s">
        <v>2867</v>
      </c>
      <c r="O295" s="78">
        <v>15679.21</v>
      </c>
      <c r="P295" s="78">
        <v>12690.542372881353</v>
      </c>
      <c r="Q295" s="78">
        <v>12690.542372881353</v>
      </c>
      <c r="R295" s="78">
        <v>14974.839999999997</v>
      </c>
      <c r="S295" s="51" t="s">
        <v>906</v>
      </c>
      <c r="T295" s="52" t="s">
        <v>131</v>
      </c>
      <c r="U295" s="52" t="s">
        <v>139</v>
      </c>
      <c r="V295" s="63">
        <v>42809</v>
      </c>
      <c r="W295" s="72">
        <v>42869</v>
      </c>
      <c r="X295" s="57"/>
      <c r="Y295" s="57"/>
      <c r="Z295" s="57"/>
      <c r="AA295" s="57"/>
      <c r="AB295" s="54" t="s">
        <v>5558</v>
      </c>
      <c r="AC295" s="54" t="s">
        <v>567</v>
      </c>
      <c r="AD295" s="47">
        <v>796</v>
      </c>
      <c r="AE295" s="47" t="s">
        <v>555</v>
      </c>
      <c r="AF295" s="47">
        <v>1</v>
      </c>
      <c r="AG295" s="57">
        <v>46</v>
      </c>
      <c r="AH295" s="57" t="s">
        <v>201</v>
      </c>
      <c r="AI295" s="63">
        <v>42889</v>
      </c>
      <c r="AJ295" s="53">
        <v>42889</v>
      </c>
      <c r="AK295" s="63">
        <v>43100</v>
      </c>
      <c r="AL295" s="50">
        <v>2017</v>
      </c>
      <c r="AM295" s="53" t="s">
        <v>2910</v>
      </c>
      <c r="AN295" s="47" t="s">
        <v>2911</v>
      </c>
      <c r="AO295" s="260" t="s">
        <v>4011</v>
      </c>
      <c r="AP295" s="77" t="s">
        <v>4012</v>
      </c>
      <c r="AQ295" s="63" t="s">
        <v>2914</v>
      </c>
      <c r="AR295" s="57">
        <v>2017</v>
      </c>
      <c r="AS295" s="70">
        <v>48162.486666666657</v>
      </c>
      <c r="AT295" s="57">
        <v>0</v>
      </c>
      <c r="AU295" s="57">
        <v>0</v>
      </c>
      <c r="AV295" s="57" t="s">
        <v>136</v>
      </c>
      <c r="AW295" s="57" t="s">
        <v>3446</v>
      </c>
    </row>
    <row r="296" spans="1:49" s="80" customFormat="1" ht="102">
      <c r="A296" s="57">
        <v>2</v>
      </c>
      <c r="B296" s="57" t="s">
        <v>4014</v>
      </c>
      <c r="C296" s="47" t="s">
        <v>131</v>
      </c>
      <c r="D296" s="57" t="s">
        <v>2732</v>
      </c>
      <c r="E296" s="66" t="s">
        <v>3992</v>
      </c>
      <c r="F296" s="57">
        <v>818855</v>
      </c>
      <c r="G296" s="77" t="s">
        <v>4015</v>
      </c>
      <c r="H296" s="50" t="s">
        <v>2907</v>
      </c>
      <c r="I296" s="50" t="s">
        <v>2907</v>
      </c>
      <c r="J296" s="57" t="s">
        <v>136</v>
      </c>
      <c r="K296" s="47" t="s">
        <v>136</v>
      </c>
      <c r="L296" s="57" t="s">
        <v>2885</v>
      </c>
      <c r="M296" s="61"/>
      <c r="N296" s="64" t="s">
        <v>2867</v>
      </c>
      <c r="O296" s="78">
        <v>167982.78135464495</v>
      </c>
      <c r="P296" s="78">
        <v>99650.802498518169</v>
      </c>
      <c r="Q296" s="78">
        <v>99650.802498518169</v>
      </c>
      <c r="R296" s="78">
        <v>117587.94694825144</v>
      </c>
      <c r="S296" s="51" t="s">
        <v>906</v>
      </c>
      <c r="T296" s="52" t="s">
        <v>131</v>
      </c>
      <c r="U296" s="52" t="s">
        <v>139</v>
      </c>
      <c r="V296" s="63">
        <v>42850</v>
      </c>
      <c r="W296" s="72">
        <v>42910</v>
      </c>
      <c r="X296" s="57"/>
      <c r="Y296" s="57"/>
      <c r="Z296" s="57"/>
      <c r="AA296" s="57"/>
      <c r="AB296" s="54" t="s">
        <v>5558</v>
      </c>
      <c r="AC296" s="54" t="s">
        <v>567</v>
      </c>
      <c r="AD296" s="47">
        <v>796</v>
      </c>
      <c r="AE296" s="47" t="s">
        <v>555</v>
      </c>
      <c r="AF296" s="47">
        <v>1</v>
      </c>
      <c r="AG296" s="57">
        <v>46</v>
      </c>
      <c r="AH296" s="57" t="s">
        <v>201</v>
      </c>
      <c r="AI296" s="63">
        <v>42930</v>
      </c>
      <c r="AJ296" s="53">
        <v>42930</v>
      </c>
      <c r="AK296" s="63">
        <v>43100</v>
      </c>
      <c r="AL296" s="50">
        <v>2017</v>
      </c>
      <c r="AM296" s="53" t="s">
        <v>2910</v>
      </c>
      <c r="AN296" s="47" t="s">
        <v>2911</v>
      </c>
      <c r="AO296" s="260" t="s">
        <v>4016</v>
      </c>
      <c r="AP296" s="77" t="s">
        <v>4017</v>
      </c>
      <c r="AQ296" s="63" t="s">
        <v>2914</v>
      </c>
      <c r="AR296" s="57">
        <v>2018</v>
      </c>
      <c r="AS296" s="70">
        <v>231828.40224</v>
      </c>
      <c r="AT296" s="57">
        <v>80</v>
      </c>
      <c r="AU296" s="57">
        <v>0</v>
      </c>
      <c r="AV296" s="57" t="s">
        <v>136</v>
      </c>
      <c r="AW296" s="57" t="s">
        <v>3446</v>
      </c>
    </row>
    <row r="297" spans="1:49" s="80" customFormat="1" ht="58.5" customHeight="1">
      <c r="A297" s="57">
        <v>2</v>
      </c>
      <c r="B297" s="57" t="s">
        <v>4018</v>
      </c>
      <c r="C297" s="47" t="s">
        <v>131</v>
      </c>
      <c r="D297" s="57" t="s">
        <v>2732</v>
      </c>
      <c r="E297" s="66" t="s">
        <v>3992</v>
      </c>
      <c r="F297" s="57" t="s">
        <v>5564</v>
      </c>
      <c r="G297" s="77" t="s">
        <v>4019</v>
      </c>
      <c r="H297" s="50" t="s">
        <v>2907</v>
      </c>
      <c r="I297" s="47" t="s">
        <v>2907</v>
      </c>
      <c r="J297" s="57" t="s">
        <v>136</v>
      </c>
      <c r="K297" s="47" t="s">
        <v>136</v>
      </c>
      <c r="L297" s="57" t="s">
        <v>2885</v>
      </c>
      <c r="M297" s="61"/>
      <c r="N297" s="64" t="s">
        <v>2867</v>
      </c>
      <c r="O297" s="78">
        <v>21520.34</v>
      </c>
      <c r="P297" s="78">
        <v>18785.191725983488</v>
      </c>
      <c r="Q297" s="78">
        <v>18785.191725983488</v>
      </c>
      <c r="R297" s="78">
        <v>22166.526236660517</v>
      </c>
      <c r="S297" s="51" t="s">
        <v>906</v>
      </c>
      <c r="T297" s="52" t="s">
        <v>131</v>
      </c>
      <c r="U297" s="52" t="s">
        <v>139</v>
      </c>
      <c r="V297" s="63">
        <v>42781</v>
      </c>
      <c r="W297" s="72">
        <v>42841</v>
      </c>
      <c r="X297" s="57"/>
      <c r="Y297" s="57"/>
      <c r="Z297" s="57"/>
      <c r="AA297" s="57"/>
      <c r="AB297" s="54" t="s">
        <v>5558</v>
      </c>
      <c r="AC297" s="54" t="s">
        <v>567</v>
      </c>
      <c r="AD297" s="47">
        <v>796</v>
      </c>
      <c r="AE297" s="47" t="s">
        <v>555</v>
      </c>
      <c r="AF297" s="47">
        <v>1</v>
      </c>
      <c r="AG297" s="57">
        <v>46</v>
      </c>
      <c r="AH297" s="57" t="s">
        <v>201</v>
      </c>
      <c r="AI297" s="63">
        <v>42861</v>
      </c>
      <c r="AJ297" s="53">
        <v>42861</v>
      </c>
      <c r="AK297" s="63">
        <v>43100</v>
      </c>
      <c r="AL297" s="50">
        <v>2017</v>
      </c>
      <c r="AM297" s="53" t="s">
        <v>2910</v>
      </c>
      <c r="AN297" s="47" t="s">
        <v>2911</v>
      </c>
      <c r="AO297" s="260" t="s">
        <v>4020</v>
      </c>
      <c r="AP297" s="77" t="s">
        <v>4021</v>
      </c>
      <c r="AQ297" s="63" t="s">
        <v>2914</v>
      </c>
      <c r="AR297" s="57">
        <v>2018</v>
      </c>
      <c r="AS297" s="70">
        <v>337547.08299999998</v>
      </c>
      <c r="AT297" s="57">
        <v>0</v>
      </c>
      <c r="AU297" s="57">
        <v>17.611000000000001</v>
      </c>
      <c r="AV297" s="57" t="s">
        <v>136</v>
      </c>
      <c r="AW297" s="57" t="s">
        <v>3446</v>
      </c>
    </row>
    <row r="298" spans="1:49" s="80" customFormat="1" ht="63.75" customHeight="1">
      <c r="A298" s="57">
        <v>2</v>
      </c>
      <c r="B298" s="57" t="s">
        <v>4022</v>
      </c>
      <c r="C298" s="47" t="s">
        <v>131</v>
      </c>
      <c r="D298" s="57" t="s">
        <v>2732</v>
      </c>
      <c r="E298" s="66" t="s">
        <v>3448</v>
      </c>
      <c r="F298" s="57" t="s">
        <v>5565</v>
      </c>
      <c r="G298" s="77" t="s">
        <v>4023</v>
      </c>
      <c r="H298" s="50" t="s">
        <v>2603</v>
      </c>
      <c r="I298" s="47">
        <v>71</v>
      </c>
      <c r="J298" s="57" t="s">
        <v>136</v>
      </c>
      <c r="K298" s="47" t="s">
        <v>136</v>
      </c>
      <c r="L298" s="57" t="s">
        <v>2885</v>
      </c>
      <c r="M298" s="61"/>
      <c r="N298" s="64" t="s">
        <v>2867</v>
      </c>
      <c r="O298" s="78">
        <v>25258.101689156101</v>
      </c>
      <c r="P298" s="78">
        <v>17680.671182409238</v>
      </c>
      <c r="Q298" s="78">
        <v>17680.671182409238</v>
      </c>
      <c r="R298" s="78">
        <v>20863.191995242902</v>
      </c>
      <c r="S298" s="51" t="s">
        <v>566</v>
      </c>
      <c r="T298" s="52" t="s">
        <v>131</v>
      </c>
      <c r="U298" s="52" t="s">
        <v>139</v>
      </c>
      <c r="V298" s="63">
        <v>43044</v>
      </c>
      <c r="W298" s="72">
        <v>43074</v>
      </c>
      <c r="X298" s="57"/>
      <c r="Y298" s="57"/>
      <c r="Z298" s="57"/>
      <c r="AA298" s="57"/>
      <c r="AB298" s="54" t="s">
        <v>5400</v>
      </c>
      <c r="AC298" s="54" t="s">
        <v>567</v>
      </c>
      <c r="AD298" s="47">
        <v>796</v>
      </c>
      <c r="AE298" s="47" t="s">
        <v>555</v>
      </c>
      <c r="AF298" s="47">
        <v>1</v>
      </c>
      <c r="AG298" s="57">
        <v>46</v>
      </c>
      <c r="AH298" s="57" t="s">
        <v>201</v>
      </c>
      <c r="AI298" s="63">
        <v>43094</v>
      </c>
      <c r="AJ298" s="53">
        <v>43094</v>
      </c>
      <c r="AK298" s="63">
        <v>43465</v>
      </c>
      <c r="AL298" s="50" t="s">
        <v>310</v>
      </c>
      <c r="AM298" s="53" t="s">
        <v>2910</v>
      </c>
      <c r="AN298" s="47" t="s">
        <v>2911</v>
      </c>
      <c r="AO298" s="260" t="s">
        <v>4024</v>
      </c>
      <c r="AP298" s="77" t="s">
        <v>4025</v>
      </c>
      <c r="AQ298" s="63" t="s">
        <v>2914</v>
      </c>
      <c r="AR298" s="57">
        <v>2022</v>
      </c>
      <c r="AS298" s="70">
        <v>397537.20235599991</v>
      </c>
      <c r="AT298" s="57">
        <v>0</v>
      </c>
      <c r="AU298" s="57">
        <v>29.4</v>
      </c>
      <c r="AV298" s="57" t="s">
        <v>136</v>
      </c>
      <c r="AW298" s="57" t="s">
        <v>3446</v>
      </c>
    </row>
    <row r="299" spans="1:49" s="80" customFormat="1" ht="78.75" customHeight="1">
      <c r="A299" s="57">
        <v>2</v>
      </c>
      <c r="B299" s="57" t="s">
        <v>4026</v>
      </c>
      <c r="C299" s="47" t="s">
        <v>131</v>
      </c>
      <c r="D299" s="57" t="s">
        <v>2732</v>
      </c>
      <c r="E299" s="66" t="s">
        <v>3454</v>
      </c>
      <c r="F299" s="57" t="s">
        <v>5566</v>
      </c>
      <c r="G299" s="77" t="s">
        <v>4027</v>
      </c>
      <c r="H299" s="50" t="s">
        <v>1878</v>
      </c>
      <c r="I299" s="47" t="s">
        <v>2964</v>
      </c>
      <c r="J299" s="57" t="s">
        <v>135</v>
      </c>
      <c r="K299" s="47" t="s">
        <v>136</v>
      </c>
      <c r="L299" s="57" t="s">
        <v>2885</v>
      </c>
      <c r="M299" s="61"/>
      <c r="N299" s="64" t="s">
        <v>2867</v>
      </c>
      <c r="O299" s="78">
        <v>4633.1234551759744</v>
      </c>
      <c r="P299" s="78">
        <v>4535.9639112795257</v>
      </c>
      <c r="Q299" s="78">
        <v>4535.9639112795257</v>
      </c>
      <c r="R299" s="78">
        <v>5352.4374153098397</v>
      </c>
      <c r="S299" s="51" t="s">
        <v>566</v>
      </c>
      <c r="T299" s="52" t="s">
        <v>131</v>
      </c>
      <c r="U299" s="52" t="s">
        <v>139</v>
      </c>
      <c r="V299" s="63">
        <v>42891</v>
      </c>
      <c r="W299" s="72">
        <v>42921</v>
      </c>
      <c r="X299" s="57"/>
      <c r="Y299" s="57"/>
      <c r="Z299" s="57"/>
      <c r="AA299" s="57"/>
      <c r="AB299" s="54" t="s">
        <v>5402</v>
      </c>
      <c r="AC299" s="54" t="s">
        <v>567</v>
      </c>
      <c r="AD299" s="47">
        <v>796</v>
      </c>
      <c r="AE299" s="47" t="s">
        <v>555</v>
      </c>
      <c r="AF299" s="47">
        <v>1</v>
      </c>
      <c r="AG299" s="57">
        <v>46</v>
      </c>
      <c r="AH299" s="57" t="s">
        <v>201</v>
      </c>
      <c r="AI299" s="63">
        <v>42941</v>
      </c>
      <c r="AJ299" s="53">
        <v>42941</v>
      </c>
      <c r="AK299" s="63">
        <v>43100</v>
      </c>
      <c r="AL299" s="50">
        <v>2017</v>
      </c>
      <c r="AM299" s="53" t="s">
        <v>2910</v>
      </c>
      <c r="AN299" s="47" t="s">
        <v>2911</v>
      </c>
      <c r="AO299" s="260" t="s">
        <v>4028</v>
      </c>
      <c r="AP299" s="77" t="s">
        <v>4029</v>
      </c>
      <c r="AQ299" s="63" t="s">
        <v>2914</v>
      </c>
      <c r="AR299" s="57">
        <v>2018</v>
      </c>
      <c r="AS299" s="70">
        <v>6921.0540000000019</v>
      </c>
      <c r="AT299" s="57">
        <v>0</v>
      </c>
      <c r="AU299" s="57">
        <v>2.1</v>
      </c>
      <c r="AV299" s="57" t="s">
        <v>136</v>
      </c>
      <c r="AW299" s="57" t="s">
        <v>3353</v>
      </c>
    </row>
    <row r="300" spans="1:49" s="80" customFormat="1" ht="75" customHeight="1">
      <c r="A300" s="57">
        <v>2</v>
      </c>
      <c r="B300" s="57" t="s">
        <v>4030</v>
      </c>
      <c r="C300" s="47" t="s">
        <v>131</v>
      </c>
      <c r="D300" s="57" t="s">
        <v>2732</v>
      </c>
      <c r="E300" s="66" t="s">
        <v>4031</v>
      </c>
      <c r="F300" s="57" t="s">
        <v>5567</v>
      </c>
      <c r="G300" s="77" t="s">
        <v>4032</v>
      </c>
      <c r="H300" s="50" t="s">
        <v>2907</v>
      </c>
      <c r="I300" s="47" t="s">
        <v>2908</v>
      </c>
      <c r="J300" s="57" t="s">
        <v>135</v>
      </c>
      <c r="K300" s="47" t="s">
        <v>136</v>
      </c>
      <c r="L300" s="57" t="s">
        <v>2885</v>
      </c>
      <c r="M300" s="57"/>
      <c r="N300" s="47" t="s">
        <v>2867</v>
      </c>
      <c r="O300" s="78">
        <v>2466.3918322211352</v>
      </c>
      <c r="P300" s="78">
        <v>2396.8144067796611</v>
      </c>
      <c r="Q300" s="78">
        <v>2396.8144067796611</v>
      </c>
      <c r="R300" s="78">
        <v>2828.241</v>
      </c>
      <c r="S300" s="51" t="s">
        <v>566</v>
      </c>
      <c r="T300" s="52" t="s">
        <v>131</v>
      </c>
      <c r="U300" s="52" t="s">
        <v>139</v>
      </c>
      <c r="V300" s="63">
        <v>42891</v>
      </c>
      <c r="W300" s="72">
        <v>42921</v>
      </c>
      <c r="X300" s="57"/>
      <c r="Y300" s="57"/>
      <c r="Z300" s="57"/>
      <c r="AA300" s="57"/>
      <c r="AB300" s="54" t="s">
        <v>5568</v>
      </c>
      <c r="AC300" s="54" t="s">
        <v>567</v>
      </c>
      <c r="AD300" s="47">
        <v>796</v>
      </c>
      <c r="AE300" s="47" t="s">
        <v>555</v>
      </c>
      <c r="AF300" s="47">
        <v>1</v>
      </c>
      <c r="AG300" s="57">
        <v>46</v>
      </c>
      <c r="AH300" s="57" t="s">
        <v>201</v>
      </c>
      <c r="AI300" s="63">
        <v>42941</v>
      </c>
      <c r="AJ300" s="53">
        <v>42941</v>
      </c>
      <c r="AK300" s="63">
        <v>43100</v>
      </c>
      <c r="AL300" s="50">
        <v>2017</v>
      </c>
      <c r="AM300" s="53" t="s">
        <v>2910</v>
      </c>
      <c r="AN300" s="47" t="s">
        <v>2911</v>
      </c>
      <c r="AO300" s="261" t="s">
        <v>4033</v>
      </c>
      <c r="AP300" s="81" t="s">
        <v>4034</v>
      </c>
      <c r="AQ300" s="63" t="s">
        <v>2914</v>
      </c>
      <c r="AR300" s="82">
        <v>2018</v>
      </c>
      <c r="AS300" s="70">
        <v>2948.82</v>
      </c>
      <c r="AT300" s="57">
        <v>0</v>
      </c>
      <c r="AU300" s="57">
        <v>1.4</v>
      </c>
      <c r="AV300" s="57" t="s">
        <v>136</v>
      </c>
      <c r="AW300" s="57" t="s">
        <v>3353</v>
      </c>
    </row>
    <row r="301" spans="1:49" s="80" customFormat="1" ht="59.25" customHeight="1">
      <c r="A301" s="57">
        <v>2</v>
      </c>
      <c r="B301" s="57" t="s">
        <v>4035</v>
      </c>
      <c r="C301" s="57" t="s">
        <v>131</v>
      </c>
      <c r="D301" s="57" t="s">
        <v>2732</v>
      </c>
      <c r="E301" s="66" t="s">
        <v>4031</v>
      </c>
      <c r="F301" s="57" t="s">
        <v>5569</v>
      </c>
      <c r="G301" s="77" t="s">
        <v>4036</v>
      </c>
      <c r="H301" s="50" t="s">
        <v>2907</v>
      </c>
      <c r="I301" s="50" t="s">
        <v>2908</v>
      </c>
      <c r="J301" s="57" t="s">
        <v>135</v>
      </c>
      <c r="K301" s="47" t="s">
        <v>136</v>
      </c>
      <c r="L301" s="57" t="s">
        <v>2885</v>
      </c>
      <c r="M301" s="57"/>
      <c r="N301" s="64" t="s">
        <v>1268</v>
      </c>
      <c r="O301" s="78">
        <v>2433.17</v>
      </c>
      <c r="P301" s="78">
        <v>2243.3707861808816</v>
      </c>
      <c r="Q301" s="78">
        <v>2243.3707861808816</v>
      </c>
      <c r="R301" s="78">
        <v>2647.17752769344</v>
      </c>
      <c r="S301" s="51" t="s">
        <v>566</v>
      </c>
      <c r="T301" s="52" t="s">
        <v>131</v>
      </c>
      <c r="U301" s="52" t="s">
        <v>139</v>
      </c>
      <c r="V301" s="63">
        <v>43044</v>
      </c>
      <c r="W301" s="72">
        <v>43074</v>
      </c>
      <c r="X301" s="57"/>
      <c r="Y301" s="57"/>
      <c r="Z301" s="57"/>
      <c r="AA301" s="57"/>
      <c r="AB301" s="54" t="s">
        <v>5568</v>
      </c>
      <c r="AC301" s="54" t="s">
        <v>567</v>
      </c>
      <c r="AD301" s="47">
        <v>796</v>
      </c>
      <c r="AE301" s="47" t="s">
        <v>555</v>
      </c>
      <c r="AF301" s="47">
        <v>1</v>
      </c>
      <c r="AG301" s="57">
        <v>46</v>
      </c>
      <c r="AH301" s="57" t="s">
        <v>201</v>
      </c>
      <c r="AI301" s="63">
        <v>43094</v>
      </c>
      <c r="AJ301" s="53">
        <v>43094</v>
      </c>
      <c r="AK301" s="63">
        <v>43465</v>
      </c>
      <c r="AL301" s="50" t="s">
        <v>310</v>
      </c>
      <c r="AM301" s="53" t="s">
        <v>2910</v>
      </c>
      <c r="AN301" s="47" t="s">
        <v>2911</v>
      </c>
      <c r="AO301" s="260" t="s">
        <v>4037</v>
      </c>
      <c r="AP301" s="81" t="s">
        <v>4038</v>
      </c>
      <c r="AQ301" s="63" t="s">
        <v>4039</v>
      </c>
      <c r="AR301" s="57">
        <v>2018</v>
      </c>
      <c r="AS301" s="70">
        <v>3231.1137599999997</v>
      </c>
      <c r="AT301" s="57">
        <v>0.25</v>
      </c>
      <c r="AU301" s="57">
        <v>1.1499999999999999</v>
      </c>
      <c r="AV301" s="57" t="s">
        <v>136</v>
      </c>
      <c r="AW301" s="57" t="s">
        <v>3353</v>
      </c>
    </row>
    <row r="302" spans="1:49" s="80" customFormat="1" ht="75" customHeight="1">
      <c r="A302" s="57">
        <v>2</v>
      </c>
      <c r="B302" s="57" t="s">
        <v>4040</v>
      </c>
      <c r="C302" s="47" t="s">
        <v>131</v>
      </c>
      <c r="D302" s="57" t="s">
        <v>2732</v>
      </c>
      <c r="E302" s="66" t="s">
        <v>4031</v>
      </c>
      <c r="F302" s="57" t="s">
        <v>5570</v>
      </c>
      <c r="G302" s="77" t="s">
        <v>4041</v>
      </c>
      <c r="H302" s="50" t="s">
        <v>2907</v>
      </c>
      <c r="I302" s="47" t="s">
        <v>2908</v>
      </c>
      <c r="J302" s="57" t="s">
        <v>135</v>
      </c>
      <c r="K302" s="47" t="s">
        <v>136</v>
      </c>
      <c r="L302" s="57" t="s">
        <v>2885</v>
      </c>
      <c r="M302" s="57"/>
      <c r="N302" s="47" t="s">
        <v>1268</v>
      </c>
      <c r="O302" s="78">
        <v>2807.9200000000005</v>
      </c>
      <c r="P302" s="78">
        <v>2667.6291356062629</v>
      </c>
      <c r="Q302" s="78">
        <v>2667.6291356062629</v>
      </c>
      <c r="R302" s="78">
        <v>3147.8023800153901</v>
      </c>
      <c r="S302" s="51" t="s">
        <v>566</v>
      </c>
      <c r="T302" s="52" t="s">
        <v>131</v>
      </c>
      <c r="U302" s="52" t="s">
        <v>139</v>
      </c>
      <c r="V302" s="63">
        <v>43044</v>
      </c>
      <c r="W302" s="72">
        <v>43074</v>
      </c>
      <c r="X302" s="57"/>
      <c r="Y302" s="57"/>
      <c r="Z302" s="57"/>
      <c r="AA302" s="57"/>
      <c r="AB302" s="54" t="s">
        <v>5568</v>
      </c>
      <c r="AC302" s="54" t="s">
        <v>567</v>
      </c>
      <c r="AD302" s="47">
        <v>796</v>
      </c>
      <c r="AE302" s="47" t="s">
        <v>555</v>
      </c>
      <c r="AF302" s="47">
        <v>1</v>
      </c>
      <c r="AG302" s="57">
        <v>46</v>
      </c>
      <c r="AH302" s="57" t="s">
        <v>201</v>
      </c>
      <c r="AI302" s="63">
        <v>43094</v>
      </c>
      <c r="AJ302" s="53">
        <v>43094</v>
      </c>
      <c r="AK302" s="63">
        <v>43465</v>
      </c>
      <c r="AL302" s="50" t="s">
        <v>310</v>
      </c>
      <c r="AM302" s="53" t="s">
        <v>2910</v>
      </c>
      <c r="AN302" s="47" t="s">
        <v>2911</v>
      </c>
      <c r="AO302" s="261" t="s">
        <v>4042</v>
      </c>
      <c r="AP302" s="81" t="s">
        <v>4043</v>
      </c>
      <c r="AQ302" s="63" t="s">
        <v>4044</v>
      </c>
      <c r="AR302" s="57">
        <v>2018</v>
      </c>
      <c r="AS302" s="70">
        <v>3816.6557199999997</v>
      </c>
      <c r="AT302" s="57">
        <v>0.25</v>
      </c>
      <c r="AU302" s="57">
        <v>1.7000000000000002</v>
      </c>
      <c r="AV302" s="57" t="s">
        <v>136</v>
      </c>
      <c r="AW302" s="57" t="s">
        <v>3353</v>
      </c>
    </row>
    <row r="303" spans="1:49" s="80" customFormat="1" ht="75" customHeight="1">
      <c r="A303" s="57">
        <v>2</v>
      </c>
      <c r="B303" s="57" t="s">
        <v>4045</v>
      </c>
      <c r="C303" s="57" t="s">
        <v>131</v>
      </c>
      <c r="D303" s="57" t="s">
        <v>2732</v>
      </c>
      <c r="E303" s="66" t="s">
        <v>4031</v>
      </c>
      <c r="F303" s="57" t="s">
        <v>5571</v>
      </c>
      <c r="G303" s="77" t="s">
        <v>4046</v>
      </c>
      <c r="H303" s="60" t="s">
        <v>2907</v>
      </c>
      <c r="I303" s="50" t="s">
        <v>2908</v>
      </c>
      <c r="J303" s="57" t="s">
        <v>135</v>
      </c>
      <c r="K303" s="47" t="s">
        <v>136</v>
      </c>
      <c r="L303" s="57" t="s">
        <v>2885</v>
      </c>
      <c r="M303" s="57"/>
      <c r="N303" s="47" t="s">
        <v>1268</v>
      </c>
      <c r="O303" s="78">
        <v>2572.67</v>
      </c>
      <c r="P303" s="78">
        <v>2392.5100000000002</v>
      </c>
      <c r="Q303" s="78">
        <v>2392.5100000000002</v>
      </c>
      <c r="R303" s="78">
        <v>2823.1618000000003</v>
      </c>
      <c r="S303" s="57" t="s">
        <v>566</v>
      </c>
      <c r="T303" s="52" t="s">
        <v>131</v>
      </c>
      <c r="U303" s="52" t="s">
        <v>139</v>
      </c>
      <c r="V303" s="63">
        <v>43044</v>
      </c>
      <c r="W303" s="72">
        <v>43074</v>
      </c>
      <c r="X303" s="57"/>
      <c r="Y303" s="57"/>
      <c r="Z303" s="57"/>
      <c r="AA303" s="57"/>
      <c r="AB303" s="54" t="s">
        <v>5568</v>
      </c>
      <c r="AC303" s="54" t="s">
        <v>567</v>
      </c>
      <c r="AD303" s="47">
        <v>796</v>
      </c>
      <c r="AE303" s="47" t="s">
        <v>555</v>
      </c>
      <c r="AF303" s="47">
        <v>1</v>
      </c>
      <c r="AG303" s="57">
        <v>46</v>
      </c>
      <c r="AH303" s="57" t="s">
        <v>201</v>
      </c>
      <c r="AI303" s="63">
        <v>43094</v>
      </c>
      <c r="AJ303" s="53">
        <v>43094</v>
      </c>
      <c r="AK303" s="63">
        <v>43465</v>
      </c>
      <c r="AL303" s="50" t="s">
        <v>310</v>
      </c>
      <c r="AM303" s="53" t="s">
        <v>2910</v>
      </c>
      <c r="AN303" s="47" t="s">
        <v>2911</v>
      </c>
      <c r="AO303" s="261" t="s">
        <v>4047</v>
      </c>
      <c r="AP303" s="81" t="s">
        <v>4048</v>
      </c>
      <c r="AQ303" s="63" t="s">
        <v>4049</v>
      </c>
      <c r="AR303" s="57">
        <v>2018</v>
      </c>
      <c r="AS303" s="70">
        <v>3415.4663399999999</v>
      </c>
      <c r="AT303" s="57">
        <v>0.25</v>
      </c>
      <c r="AU303" s="57">
        <v>1.397</v>
      </c>
      <c r="AV303" s="57" t="s">
        <v>136</v>
      </c>
      <c r="AW303" s="57" t="s">
        <v>3353</v>
      </c>
    </row>
    <row r="304" spans="1:49" s="80" customFormat="1" ht="51.75" customHeight="1">
      <c r="A304" s="57">
        <v>2</v>
      </c>
      <c r="B304" s="57" t="s">
        <v>4050</v>
      </c>
      <c r="C304" s="57" t="s">
        <v>131</v>
      </c>
      <c r="D304" s="57" t="s">
        <v>2732</v>
      </c>
      <c r="E304" s="66" t="s">
        <v>4031</v>
      </c>
      <c r="F304" s="57" t="s">
        <v>5572</v>
      </c>
      <c r="G304" s="77" t="s">
        <v>4051</v>
      </c>
      <c r="H304" s="50" t="s">
        <v>2907</v>
      </c>
      <c r="I304" s="50" t="s">
        <v>2908</v>
      </c>
      <c r="J304" s="47" t="s">
        <v>135</v>
      </c>
      <c r="K304" s="47" t="s">
        <v>136</v>
      </c>
      <c r="L304" s="57" t="s">
        <v>2885</v>
      </c>
      <c r="M304" s="57"/>
      <c r="N304" s="47" t="s">
        <v>1268</v>
      </c>
      <c r="O304" s="78">
        <v>860.93</v>
      </c>
      <c r="P304" s="78">
        <v>557.28</v>
      </c>
      <c r="Q304" s="78">
        <v>557.28</v>
      </c>
      <c r="R304" s="78">
        <v>657.59039999999993</v>
      </c>
      <c r="S304" s="57" t="s">
        <v>566</v>
      </c>
      <c r="T304" s="52" t="s">
        <v>131</v>
      </c>
      <c r="U304" s="52" t="s">
        <v>139</v>
      </c>
      <c r="V304" s="63">
        <v>43044</v>
      </c>
      <c r="W304" s="72">
        <v>43074</v>
      </c>
      <c r="X304" s="57"/>
      <c r="Y304" s="57"/>
      <c r="Z304" s="57"/>
      <c r="AA304" s="57"/>
      <c r="AB304" s="54" t="s">
        <v>5568</v>
      </c>
      <c r="AC304" s="54" t="s">
        <v>567</v>
      </c>
      <c r="AD304" s="47">
        <v>796</v>
      </c>
      <c r="AE304" s="47" t="s">
        <v>555</v>
      </c>
      <c r="AF304" s="47">
        <v>1</v>
      </c>
      <c r="AG304" s="57">
        <v>46</v>
      </c>
      <c r="AH304" s="57" t="s">
        <v>201</v>
      </c>
      <c r="AI304" s="63">
        <v>43094</v>
      </c>
      <c r="AJ304" s="53">
        <v>43094</v>
      </c>
      <c r="AK304" s="63">
        <v>43465</v>
      </c>
      <c r="AL304" s="50" t="s">
        <v>310</v>
      </c>
      <c r="AM304" s="53" t="s">
        <v>2910</v>
      </c>
      <c r="AN304" s="47" t="s">
        <v>2911</v>
      </c>
      <c r="AO304" s="261" t="s">
        <v>4052</v>
      </c>
      <c r="AP304" s="81" t="s">
        <v>4053</v>
      </c>
      <c r="AQ304" s="63" t="s">
        <v>4054</v>
      </c>
      <c r="AR304" s="57">
        <v>2018</v>
      </c>
      <c r="AS304" s="70">
        <v>1248.5402999999999</v>
      </c>
      <c r="AT304" s="57">
        <v>0.25</v>
      </c>
      <c r="AU304" s="57">
        <v>0.156</v>
      </c>
      <c r="AV304" s="57" t="s">
        <v>136</v>
      </c>
      <c r="AW304" s="57" t="s">
        <v>3353</v>
      </c>
    </row>
    <row r="305" spans="1:49" s="80" customFormat="1" ht="51.75" customHeight="1">
      <c r="A305" s="57">
        <v>2</v>
      </c>
      <c r="B305" s="57" t="s">
        <v>4055</v>
      </c>
      <c r="C305" s="57" t="s">
        <v>131</v>
      </c>
      <c r="D305" s="57" t="s">
        <v>2732</v>
      </c>
      <c r="E305" s="66" t="s">
        <v>4031</v>
      </c>
      <c r="F305" s="57" t="s">
        <v>5573</v>
      </c>
      <c r="G305" s="77" t="s">
        <v>4056</v>
      </c>
      <c r="H305" s="50" t="s">
        <v>2907</v>
      </c>
      <c r="I305" s="50" t="s">
        <v>2908</v>
      </c>
      <c r="J305" s="47" t="s">
        <v>135</v>
      </c>
      <c r="K305" s="47" t="s">
        <v>136</v>
      </c>
      <c r="L305" s="57" t="s">
        <v>2885</v>
      </c>
      <c r="M305" s="57"/>
      <c r="N305" s="47" t="s">
        <v>1268</v>
      </c>
      <c r="O305" s="78">
        <v>1981.2100000000003</v>
      </c>
      <c r="P305" s="78">
        <v>1536.03</v>
      </c>
      <c r="Q305" s="78">
        <v>1536.03</v>
      </c>
      <c r="R305" s="78">
        <v>1812.5153999999998</v>
      </c>
      <c r="S305" s="57" t="s">
        <v>566</v>
      </c>
      <c r="T305" s="52" t="s">
        <v>131</v>
      </c>
      <c r="U305" s="52" t="s">
        <v>139</v>
      </c>
      <c r="V305" s="63">
        <v>43044</v>
      </c>
      <c r="W305" s="72">
        <v>43074</v>
      </c>
      <c r="X305" s="57"/>
      <c r="Y305" s="57"/>
      <c r="Z305" s="57"/>
      <c r="AA305" s="57"/>
      <c r="AB305" s="54" t="s">
        <v>5568</v>
      </c>
      <c r="AC305" s="54" t="s">
        <v>567</v>
      </c>
      <c r="AD305" s="47">
        <v>796</v>
      </c>
      <c r="AE305" s="47" t="s">
        <v>555</v>
      </c>
      <c r="AF305" s="47">
        <v>1</v>
      </c>
      <c r="AG305" s="57">
        <v>46</v>
      </c>
      <c r="AH305" s="57" t="s">
        <v>201</v>
      </c>
      <c r="AI305" s="63">
        <v>43094</v>
      </c>
      <c r="AJ305" s="53">
        <v>43094</v>
      </c>
      <c r="AK305" s="63">
        <v>43465</v>
      </c>
      <c r="AL305" s="50" t="s">
        <v>310</v>
      </c>
      <c r="AM305" s="53" t="s">
        <v>2910</v>
      </c>
      <c r="AN305" s="47" t="s">
        <v>2911</v>
      </c>
      <c r="AO305" s="261" t="s">
        <v>4057</v>
      </c>
      <c r="AP305" s="81" t="s">
        <v>4058</v>
      </c>
      <c r="AQ305" s="63" t="s">
        <v>4059</v>
      </c>
      <c r="AR305" s="57">
        <v>2018</v>
      </c>
      <c r="AS305" s="70">
        <v>2824.6840000000002</v>
      </c>
      <c r="AT305" s="57">
        <v>0.25</v>
      </c>
      <c r="AU305" s="57">
        <v>0.76</v>
      </c>
      <c r="AV305" s="57" t="s">
        <v>136</v>
      </c>
      <c r="AW305" s="57" t="s">
        <v>3353</v>
      </c>
    </row>
    <row r="306" spans="1:49" s="80" customFormat="1" ht="51.75" customHeight="1">
      <c r="A306" s="57">
        <v>2</v>
      </c>
      <c r="B306" s="57" t="s">
        <v>4060</v>
      </c>
      <c r="C306" s="57" t="s">
        <v>131</v>
      </c>
      <c r="D306" s="57" t="s">
        <v>2732</v>
      </c>
      <c r="E306" s="66" t="s">
        <v>4031</v>
      </c>
      <c r="F306" s="57" t="s">
        <v>5574</v>
      </c>
      <c r="G306" s="77" t="s">
        <v>4061</v>
      </c>
      <c r="H306" s="50" t="s">
        <v>2907</v>
      </c>
      <c r="I306" s="47" t="s">
        <v>2908</v>
      </c>
      <c r="J306" s="47" t="s">
        <v>135</v>
      </c>
      <c r="K306" s="47" t="s">
        <v>136</v>
      </c>
      <c r="L306" s="57" t="s">
        <v>2885</v>
      </c>
      <c r="M306" s="57"/>
      <c r="N306" s="47" t="s">
        <v>1268</v>
      </c>
      <c r="O306" s="78">
        <v>2981.03</v>
      </c>
      <c r="P306" s="78">
        <v>2635.06</v>
      </c>
      <c r="Q306" s="78">
        <v>2635.06</v>
      </c>
      <c r="R306" s="78">
        <v>3109.3707999999997</v>
      </c>
      <c r="S306" s="57" t="s">
        <v>566</v>
      </c>
      <c r="T306" s="52" t="s">
        <v>131</v>
      </c>
      <c r="U306" s="52" t="s">
        <v>139</v>
      </c>
      <c r="V306" s="63">
        <v>43044</v>
      </c>
      <c r="W306" s="72">
        <v>43074</v>
      </c>
      <c r="X306" s="57"/>
      <c r="Y306" s="57"/>
      <c r="Z306" s="57"/>
      <c r="AA306" s="57"/>
      <c r="AB306" s="54" t="s">
        <v>5568</v>
      </c>
      <c r="AC306" s="54" t="s">
        <v>567</v>
      </c>
      <c r="AD306" s="47">
        <v>796</v>
      </c>
      <c r="AE306" s="47" t="s">
        <v>555</v>
      </c>
      <c r="AF306" s="47">
        <v>1</v>
      </c>
      <c r="AG306" s="57">
        <v>46</v>
      </c>
      <c r="AH306" s="57" t="s">
        <v>201</v>
      </c>
      <c r="AI306" s="63">
        <v>43094</v>
      </c>
      <c r="AJ306" s="53">
        <v>43094</v>
      </c>
      <c r="AK306" s="63">
        <v>43465</v>
      </c>
      <c r="AL306" s="50" t="s">
        <v>310</v>
      </c>
      <c r="AM306" s="53" t="s">
        <v>2910</v>
      </c>
      <c r="AN306" s="47" t="s">
        <v>2911</v>
      </c>
      <c r="AO306" s="261" t="s">
        <v>4062</v>
      </c>
      <c r="AP306" s="81" t="s">
        <v>4063</v>
      </c>
      <c r="AQ306" s="63" t="s">
        <v>4064</v>
      </c>
      <c r="AR306" s="57">
        <v>2018</v>
      </c>
      <c r="AS306" s="79">
        <v>4207.9826599999997</v>
      </c>
      <c r="AT306" s="57">
        <v>0.25</v>
      </c>
      <c r="AU306" s="57">
        <v>1.4909999999999999</v>
      </c>
      <c r="AV306" s="57" t="s">
        <v>136</v>
      </c>
      <c r="AW306" s="57" t="s">
        <v>3353</v>
      </c>
    </row>
    <row r="307" spans="1:49" s="80" customFormat="1" ht="38.25">
      <c r="A307" s="57">
        <v>2</v>
      </c>
      <c r="B307" s="57" t="s">
        <v>4065</v>
      </c>
      <c r="C307" s="57" t="s">
        <v>131</v>
      </c>
      <c r="D307" s="57" t="s">
        <v>2732</v>
      </c>
      <c r="E307" s="66" t="s">
        <v>3454</v>
      </c>
      <c r="F307" s="57" t="s">
        <v>5575</v>
      </c>
      <c r="G307" s="77" t="s">
        <v>4066</v>
      </c>
      <c r="H307" s="50" t="s">
        <v>1878</v>
      </c>
      <c r="I307" s="47" t="s">
        <v>2964</v>
      </c>
      <c r="J307" s="47" t="s">
        <v>135</v>
      </c>
      <c r="K307" s="47" t="s">
        <v>136</v>
      </c>
      <c r="L307" s="57" t="s">
        <v>2885</v>
      </c>
      <c r="M307" s="57"/>
      <c r="N307" s="64" t="s">
        <v>1268</v>
      </c>
      <c r="O307" s="78">
        <v>4993.21</v>
      </c>
      <c r="P307" s="78">
        <v>4802.7960128073601</v>
      </c>
      <c r="Q307" s="78">
        <v>4802.7960128073601</v>
      </c>
      <c r="R307" s="78">
        <v>5667.2992951126844</v>
      </c>
      <c r="S307" s="57" t="s">
        <v>566</v>
      </c>
      <c r="T307" s="52" t="s">
        <v>131</v>
      </c>
      <c r="U307" s="52" t="s">
        <v>139</v>
      </c>
      <c r="V307" s="63">
        <v>43044</v>
      </c>
      <c r="W307" s="72">
        <v>43074</v>
      </c>
      <c r="X307" s="57"/>
      <c r="Y307" s="57"/>
      <c r="Z307" s="57"/>
      <c r="AA307" s="57"/>
      <c r="AB307" s="54" t="s">
        <v>5402</v>
      </c>
      <c r="AC307" s="54" t="s">
        <v>567</v>
      </c>
      <c r="AD307" s="47">
        <v>796</v>
      </c>
      <c r="AE307" s="47" t="s">
        <v>555</v>
      </c>
      <c r="AF307" s="47">
        <v>1</v>
      </c>
      <c r="AG307" s="57">
        <v>46</v>
      </c>
      <c r="AH307" s="57" t="s">
        <v>201</v>
      </c>
      <c r="AI307" s="63">
        <v>43094</v>
      </c>
      <c r="AJ307" s="53">
        <v>43094</v>
      </c>
      <c r="AK307" s="63">
        <v>43465</v>
      </c>
      <c r="AL307" s="50" t="s">
        <v>310</v>
      </c>
      <c r="AM307" s="53" t="s">
        <v>2910</v>
      </c>
      <c r="AN307" s="47" t="s">
        <v>2911</v>
      </c>
      <c r="AO307" s="260" t="s">
        <v>4067</v>
      </c>
      <c r="AP307" s="81" t="s">
        <v>4068</v>
      </c>
      <c r="AQ307" s="63" t="s">
        <v>4069</v>
      </c>
      <c r="AR307" s="57">
        <v>2019</v>
      </c>
      <c r="AS307" s="79">
        <v>6834.4832999999999</v>
      </c>
      <c r="AT307" s="57">
        <v>0</v>
      </c>
      <c r="AU307" s="57">
        <v>1</v>
      </c>
      <c r="AV307" s="57" t="s">
        <v>136</v>
      </c>
      <c r="AW307" s="57" t="s">
        <v>3353</v>
      </c>
    </row>
    <row r="308" spans="1:49" s="80" customFormat="1" ht="38.25">
      <c r="A308" s="57">
        <v>2</v>
      </c>
      <c r="B308" s="57" t="s">
        <v>4070</v>
      </c>
      <c r="C308" s="57" t="s">
        <v>131</v>
      </c>
      <c r="D308" s="57" t="s">
        <v>2732</v>
      </c>
      <c r="E308" s="66" t="s">
        <v>3454</v>
      </c>
      <c r="F308" s="57" t="s">
        <v>5576</v>
      </c>
      <c r="G308" s="77" t="s">
        <v>4071</v>
      </c>
      <c r="H308" s="50" t="s">
        <v>1878</v>
      </c>
      <c r="I308" s="47" t="s">
        <v>2964</v>
      </c>
      <c r="J308" s="47" t="s">
        <v>135</v>
      </c>
      <c r="K308" s="47" t="s">
        <v>136</v>
      </c>
      <c r="L308" s="57" t="s">
        <v>2885</v>
      </c>
      <c r="M308" s="57"/>
      <c r="N308" s="64" t="s">
        <v>1268</v>
      </c>
      <c r="O308" s="78">
        <v>4993.66</v>
      </c>
      <c r="P308" s="78">
        <v>4802.7960128073601</v>
      </c>
      <c r="Q308" s="78">
        <v>4802.7960128073601</v>
      </c>
      <c r="R308" s="78">
        <v>5667.2992951126844</v>
      </c>
      <c r="S308" s="57" t="s">
        <v>566</v>
      </c>
      <c r="T308" s="52" t="s">
        <v>131</v>
      </c>
      <c r="U308" s="52" t="s">
        <v>139</v>
      </c>
      <c r="V308" s="63">
        <v>43044</v>
      </c>
      <c r="W308" s="72">
        <v>43074</v>
      </c>
      <c r="X308" s="57"/>
      <c r="Y308" s="57"/>
      <c r="Z308" s="57"/>
      <c r="AA308" s="57"/>
      <c r="AB308" s="54" t="s">
        <v>5402</v>
      </c>
      <c r="AC308" s="54" t="s">
        <v>567</v>
      </c>
      <c r="AD308" s="47">
        <v>796</v>
      </c>
      <c r="AE308" s="47" t="s">
        <v>555</v>
      </c>
      <c r="AF308" s="47">
        <v>1</v>
      </c>
      <c r="AG308" s="57">
        <v>46</v>
      </c>
      <c r="AH308" s="57" t="s">
        <v>201</v>
      </c>
      <c r="AI308" s="63">
        <v>43094</v>
      </c>
      <c r="AJ308" s="53">
        <v>43094</v>
      </c>
      <c r="AK308" s="63">
        <v>43465</v>
      </c>
      <c r="AL308" s="50" t="s">
        <v>310</v>
      </c>
      <c r="AM308" s="53" t="s">
        <v>2910</v>
      </c>
      <c r="AN308" s="47" t="s">
        <v>2911</v>
      </c>
      <c r="AO308" s="261" t="s">
        <v>4072</v>
      </c>
      <c r="AP308" s="81" t="s">
        <v>4073</v>
      </c>
      <c r="AQ308" s="63" t="s">
        <v>4074</v>
      </c>
      <c r="AR308" s="57">
        <v>2019</v>
      </c>
      <c r="AS308" s="79">
        <v>6834.8585399999993</v>
      </c>
      <c r="AT308" s="57">
        <v>0</v>
      </c>
      <c r="AU308" s="57">
        <v>1</v>
      </c>
      <c r="AV308" s="57" t="s">
        <v>136</v>
      </c>
      <c r="AW308" s="57" t="s">
        <v>3353</v>
      </c>
    </row>
    <row r="309" spans="1:49" s="80" customFormat="1" ht="38.25">
      <c r="A309" s="57">
        <v>2</v>
      </c>
      <c r="B309" s="57" t="s">
        <v>4075</v>
      </c>
      <c r="C309" s="57" t="s">
        <v>131</v>
      </c>
      <c r="D309" s="57" t="s">
        <v>2732</v>
      </c>
      <c r="E309" s="66" t="s">
        <v>4031</v>
      </c>
      <c r="F309" s="57" t="s">
        <v>5577</v>
      </c>
      <c r="G309" s="77" t="s">
        <v>4076</v>
      </c>
      <c r="H309" s="50" t="s">
        <v>2907</v>
      </c>
      <c r="I309" s="47" t="s">
        <v>2908</v>
      </c>
      <c r="J309" s="47" t="s">
        <v>135</v>
      </c>
      <c r="K309" s="47" t="s">
        <v>136</v>
      </c>
      <c r="L309" s="57" t="s">
        <v>2885</v>
      </c>
      <c r="M309" s="57"/>
      <c r="N309" s="64" t="s">
        <v>1268</v>
      </c>
      <c r="O309" s="78">
        <v>3665.2085008700001</v>
      </c>
      <c r="P309" s="78">
        <v>3333.6422072409496</v>
      </c>
      <c r="Q309" s="78">
        <v>3333.6422072409496</v>
      </c>
      <c r="R309" s="78">
        <v>3933.6978045443202</v>
      </c>
      <c r="S309" s="57" t="s">
        <v>566</v>
      </c>
      <c r="T309" s="52" t="s">
        <v>131</v>
      </c>
      <c r="U309" s="52" t="s">
        <v>139</v>
      </c>
      <c r="V309" s="63">
        <v>42760</v>
      </c>
      <c r="W309" s="72">
        <v>42790</v>
      </c>
      <c r="X309" s="57"/>
      <c r="Y309" s="57"/>
      <c r="Z309" s="57"/>
      <c r="AA309" s="57"/>
      <c r="AB309" s="54" t="s">
        <v>5568</v>
      </c>
      <c r="AC309" s="54" t="s">
        <v>567</v>
      </c>
      <c r="AD309" s="47">
        <v>796</v>
      </c>
      <c r="AE309" s="47" t="s">
        <v>555</v>
      </c>
      <c r="AF309" s="47">
        <v>1</v>
      </c>
      <c r="AG309" s="57">
        <v>46</v>
      </c>
      <c r="AH309" s="57" t="s">
        <v>201</v>
      </c>
      <c r="AI309" s="63">
        <v>42810</v>
      </c>
      <c r="AJ309" s="53">
        <v>42810</v>
      </c>
      <c r="AK309" s="63">
        <v>43100</v>
      </c>
      <c r="AL309" s="50">
        <v>2017</v>
      </c>
      <c r="AM309" s="53" t="s">
        <v>2910</v>
      </c>
      <c r="AN309" s="47" t="s">
        <v>2911</v>
      </c>
      <c r="AO309" s="260" t="s">
        <v>4077</v>
      </c>
      <c r="AP309" s="81" t="s">
        <v>4078</v>
      </c>
      <c r="AQ309" s="63" t="s">
        <v>4079</v>
      </c>
      <c r="AR309" s="57">
        <v>2018</v>
      </c>
      <c r="AS309" s="79">
        <v>5007.0149399999991</v>
      </c>
      <c r="AT309" s="57">
        <v>0.25</v>
      </c>
      <c r="AU309" s="57">
        <v>2.8</v>
      </c>
      <c r="AV309" s="57" t="s">
        <v>136</v>
      </c>
      <c r="AW309" s="57" t="s">
        <v>3353</v>
      </c>
    </row>
    <row r="310" spans="1:49" s="80" customFormat="1" ht="38.25">
      <c r="A310" s="57">
        <v>2</v>
      </c>
      <c r="B310" s="57" t="s">
        <v>4080</v>
      </c>
      <c r="C310" s="57" t="s">
        <v>131</v>
      </c>
      <c r="D310" s="57" t="s">
        <v>2732</v>
      </c>
      <c r="E310" s="66" t="s">
        <v>4031</v>
      </c>
      <c r="F310" s="57" t="s">
        <v>5578</v>
      </c>
      <c r="G310" s="77" t="s">
        <v>4081</v>
      </c>
      <c r="H310" s="50" t="s">
        <v>2907</v>
      </c>
      <c r="I310" s="47" t="s">
        <v>2908</v>
      </c>
      <c r="J310" s="47" t="s">
        <v>135</v>
      </c>
      <c r="K310" s="47" t="s">
        <v>136</v>
      </c>
      <c r="L310" s="57" t="s">
        <v>2885</v>
      </c>
      <c r="M310" s="57"/>
      <c r="N310" s="64" t="s">
        <v>1268</v>
      </c>
      <c r="O310" s="78">
        <v>3406.4943906350004</v>
      </c>
      <c r="P310" s="78">
        <v>3099.2648524917799</v>
      </c>
      <c r="Q310" s="78">
        <v>3099.2648524917799</v>
      </c>
      <c r="R310" s="78">
        <v>3657.1325259403002</v>
      </c>
      <c r="S310" s="57" t="s">
        <v>566</v>
      </c>
      <c r="T310" s="52" t="s">
        <v>131</v>
      </c>
      <c r="U310" s="52" t="s">
        <v>139</v>
      </c>
      <c r="V310" s="63">
        <v>42760</v>
      </c>
      <c r="W310" s="72">
        <v>42790</v>
      </c>
      <c r="X310" s="57"/>
      <c r="Y310" s="57"/>
      <c r="Z310" s="57"/>
      <c r="AA310" s="57"/>
      <c r="AB310" s="54" t="s">
        <v>5568</v>
      </c>
      <c r="AC310" s="54" t="s">
        <v>567</v>
      </c>
      <c r="AD310" s="47">
        <v>796</v>
      </c>
      <c r="AE310" s="47" t="s">
        <v>555</v>
      </c>
      <c r="AF310" s="47">
        <v>1</v>
      </c>
      <c r="AG310" s="57">
        <v>46</v>
      </c>
      <c r="AH310" s="57" t="s">
        <v>201</v>
      </c>
      <c r="AI310" s="63">
        <v>42810</v>
      </c>
      <c r="AJ310" s="53">
        <v>42810</v>
      </c>
      <c r="AK310" s="63">
        <v>43100</v>
      </c>
      <c r="AL310" s="50">
        <v>2017</v>
      </c>
      <c r="AM310" s="53" t="s">
        <v>2910</v>
      </c>
      <c r="AN310" s="47" t="s">
        <v>2911</v>
      </c>
      <c r="AO310" s="260" t="s">
        <v>4082</v>
      </c>
      <c r="AP310" s="81" t="s">
        <v>4083</v>
      </c>
      <c r="AQ310" s="63" t="s">
        <v>4084</v>
      </c>
      <c r="AR310" s="57">
        <v>2018</v>
      </c>
      <c r="AS310" s="79">
        <v>4688.210799999998</v>
      </c>
      <c r="AT310" s="57">
        <v>0.25</v>
      </c>
      <c r="AU310" s="57">
        <v>2.5</v>
      </c>
      <c r="AV310" s="57" t="s">
        <v>136</v>
      </c>
      <c r="AW310" s="57" t="s">
        <v>3353</v>
      </c>
    </row>
    <row r="311" spans="1:49" s="80" customFormat="1" ht="38.25">
      <c r="A311" s="57">
        <v>2</v>
      </c>
      <c r="B311" s="57" t="s">
        <v>4085</v>
      </c>
      <c r="C311" s="57" t="s">
        <v>131</v>
      </c>
      <c r="D311" s="57" t="s">
        <v>2732</v>
      </c>
      <c r="E311" s="66" t="s">
        <v>4031</v>
      </c>
      <c r="F311" s="57" t="s">
        <v>5579</v>
      </c>
      <c r="G311" s="77" t="s">
        <v>4086</v>
      </c>
      <c r="H311" s="50" t="s">
        <v>2907</v>
      </c>
      <c r="I311" s="47" t="s">
        <v>2907</v>
      </c>
      <c r="J311" s="47" t="s">
        <v>136</v>
      </c>
      <c r="K311" s="47" t="s">
        <v>136</v>
      </c>
      <c r="L311" s="57" t="s">
        <v>2885</v>
      </c>
      <c r="M311" s="57"/>
      <c r="N311" s="64" t="s">
        <v>4087</v>
      </c>
      <c r="O311" s="78">
        <v>216488.07613257269</v>
      </c>
      <c r="P311" s="78">
        <v>213121.92759877883</v>
      </c>
      <c r="Q311" s="78">
        <v>213121.92759877883</v>
      </c>
      <c r="R311" s="78">
        <v>251483.87456655901</v>
      </c>
      <c r="S311" s="57" t="s">
        <v>906</v>
      </c>
      <c r="T311" s="52" t="s">
        <v>131</v>
      </c>
      <c r="U311" s="52" t="s">
        <v>139</v>
      </c>
      <c r="V311" s="63">
        <v>43013</v>
      </c>
      <c r="W311" s="72">
        <v>43073</v>
      </c>
      <c r="X311" s="57"/>
      <c r="Y311" s="57"/>
      <c r="Z311" s="57"/>
      <c r="AA311" s="57"/>
      <c r="AB311" s="54" t="s">
        <v>5568</v>
      </c>
      <c r="AC311" s="54" t="s">
        <v>567</v>
      </c>
      <c r="AD311" s="47">
        <v>796</v>
      </c>
      <c r="AE311" s="47" t="s">
        <v>555</v>
      </c>
      <c r="AF311" s="47">
        <v>1</v>
      </c>
      <c r="AG311" s="57">
        <v>46</v>
      </c>
      <c r="AH311" s="57" t="s">
        <v>201</v>
      </c>
      <c r="AI311" s="63">
        <v>43093</v>
      </c>
      <c r="AJ311" s="53">
        <v>43093</v>
      </c>
      <c r="AK311" s="63">
        <v>43465</v>
      </c>
      <c r="AL311" s="50" t="s">
        <v>310</v>
      </c>
      <c r="AM311" s="53"/>
      <c r="AN311" s="47" t="s">
        <v>2911</v>
      </c>
      <c r="AO311" s="260" t="s">
        <v>4088</v>
      </c>
      <c r="AP311" s="81" t="s">
        <v>4089</v>
      </c>
      <c r="AQ311" s="63" t="s">
        <v>2914</v>
      </c>
      <c r="AR311" s="57">
        <v>2019</v>
      </c>
      <c r="AS311" s="79">
        <v>278502.12877599994</v>
      </c>
      <c r="AT311" s="57">
        <v>0</v>
      </c>
      <c r="AU311" s="57">
        <v>0</v>
      </c>
      <c r="AV311" s="57" t="s">
        <v>136</v>
      </c>
      <c r="AW311" s="57" t="s">
        <v>3048</v>
      </c>
    </row>
    <row r="312" spans="1:49" s="80" customFormat="1" ht="38.25">
      <c r="A312" s="57">
        <v>2</v>
      </c>
      <c r="B312" s="57" t="s">
        <v>4090</v>
      </c>
      <c r="C312" s="57" t="s">
        <v>131</v>
      </c>
      <c r="D312" s="57" t="s">
        <v>2732</v>
      </c>
      <c r="E312" s="66" t="s">
        <v>4031</v>
      </c>
      <c r="F312" s="57" t="s">
        <v>5580</v>
      </c>
      <c r="G312" s="77" t="s">
        <v>4091</v>
      </c>
      <c r="H312" s="50" t="s">
        <v>2907</v>
      </c>
      <c r="I312" s="47" t="s">
        <v>2907</v>
      </c>
      <c r="J312" s="47" t="s">
        <v>136</v>
      </c>
      <c r="K312" s="47" t="s">
        <v>136</v>
      </c>
      <c r="L312" s="57" t="s">
        <v>2885</v>
      </c>
      <c r="M312" s="57"/>
      <c r="N312" s="64" t="s">
        <v>1268</v>
      </c>
      <c r="O312" s="78">
        <v>5413.7982414529142</v>
      </c>
      <c r="P312" s="78">
        <v>5381.7684007676899</v>
      </c>
      <c r="Q312" s="78">
        <v>5381.7684007676899</v>
      </c>
      <c r="R312" s="78">
        <v>6350.4867129058739</v>
      </c>
      <c r="S312" s="57" t="s">
        <v>906</v>
      </c>
      <c r="T312" s="52" t="s">
        <v>131</v>
      </c>
      <c r="U312" s="52" t="s">
        <v>139</v>
      </c>
      <c r="V312" s="63">
        <v>43009</v>
      </c>
      <c r="W312" s="72">
        <v>43069</v>
      </c>
      <c r="X312" s="57"/>
      <c r="Y312" s="57"/>
      <c r="Z312" s="57"/>
      <c r="AA312" s="57"/>
      <c r="AB312" s="54" t="s">
        <v>5568</v>
      </c>
      <c r="AC312" s="54" t="s">
        <v>567</v>
      </c>
      <c r="AD312" s="47">
        <v>796</v>
      </c>
      <c r="AE312" s="47" t="s">
        <v>555</v>
      </c>
      <c r="AF312" s="47">
        <v>1</v>
      </c>
      <c r="AG312" s="57">
        <v>46</v>
      </c>
      <c r="AH312" s="57" t="s">
        <v>201</v>
      </c>
      <c r="AI312" s="63">
        <v>43089</v>
      </c>
      <c r="AJ312" s="53">
        <v>43089</v>
      </c>
      <c r="AK312" s="63">
        <v>43465</v>
      </c>
      <c r="AL312" s="50" t="s">
        <v>310</v>
      </c>
      <c r="AM312" s="53" t="s">
        <v>2910</v>
      </c>
      <c r="AN312" s="47" t="s">
        <v>2911</v>
      </c>
      <c r="AO312" s="260" t="s">
        <v>4092</v>
      </c>
      <c r="AP312" s="81" t="s">
        <v>4093</v>
      </c>
      <c r="AQ312" s="63" t="s">
        <v>4094</v>
      </c>
      <c r="AR312" s="57">
        <v>2019</v>
      </c>
      <c r="AS312" s="79">
        <v>7080</v>
      </c>
      <c r="AT312" s="57">
        <v>0</v>
      </c>
      <c r="AU312" s="57">
        <v>0</v>
      </c>
      <c r="AV312" s="57" t="s">
        <v>136</v>
      </c>
      <c r="AW312" s="57" t="s">
        <v>3048</v>
      </c>
    </row>
    <row r="313" spans="1:49" s="80" customFormat="1" ht="76.5">
      <c r="A313" s="57">
        <v>2</v>
      </c>
      <c r="B313" s="57" t="s">
        <v>4095</v>
      </c>
      <c r="C313" s="57" t="s">
        <v>131</v>
      </c>
      <c r="D313" s="57" t="s">
        <v>2732</v>
      </c>
      <c r="E313" s="66" t="s">
        <v>4031</v>
      </c>
      <c r="F313" s="57" t="s">
        <v>5581</v>
      </c>
      <c r="G313" s="77" t="s">
        <v>4096</v>
      </c>
      <c r="H313" s="50" t="s">
        <v>2907</v>
      </c>
      <c r="I313" s="50" t="s">
        <v>2907</v>
      </c>
      <c r="J313" s="47" t="s">
        <v>136</v>
      </c>
      <c r="K313" s="47" t="s">
        <v>136</v>
      </c>
      <c r="L313" s="57" t="s">
        <v>2885</v>
      </c>
      <c r="M313" s="57"/>
      <c r="N313" s="64" t="s">
        <v>1268</v>
      </c>
      <c r="O313" s="78">
        <v>100016.29661016949</v>
      </c>
      <c r="P313" s="78">
        <v>70347.882347406528</v>
      </c>
      <c r="Q313" s="78">
        <v>70347.882347406528</v>
      </c>
      <c r="R313" s="78">
        <v>83010.5011699397</v>
      </c>
      <c r="S313" s="57" t="s">
        <v>906</v>
      </c>
      <c r="T313" s="52" t="s">
        <v>131</v>
      </c>
      <c r="U313" s="52" t="s">
        <v>139</v>
      </c>
      <c r="V313" s="63">
        <v>42901</v>
      </c>
      <c r="W313" s="72">
        <v>42961</v>
      </c>
      <c r="X313" s="57"/>
      <c r="Y313" s="57"/>
      <c r="Z313" s="57"/>
      <c r="AA313" s="57"/>
      <c r="AB313" s="54" t="s">
        <v>5568</v>
      </c>
      <c r="AC313" s="54" t="s">
        <v>567</v>
      </c>
      <c r="AD313" s="47">
        <v>796</v>
      </c>
      <c r="AE313" s="47" t="s">
        <v>555</v>
      </c>
      <c r="AF313" s="47">
        <v>1</v>
      </c>
      <c r="AG313" s="57">
        <v>46</v>
      </c>
      <c r="AH313" s="57" t="s">
        <v>201</v>
      </c>
      <c r="AI313" s="63">
        <v>42981</v>
      </c>
      <c r="AJ313" s="53">
        <v>42981</v>
      </c>
      <c r="AK313" s="63">
        <v>43830</v>
      </c>
      <c r="AL313" s="50" t="s">
        <v>604</v>
      </c>
      <c r="AM313" s="53" t="s">
        <v>2910</v>
      </c>
      <c r="AN313" s="47" t="s">
        <v>2911</v>
      </c>
      <c r="AO313" s="260" t="s">
        <v>4097</v>
      </c>
      <c r="AP313" s="81" t="s">
        <v>4098</v>
      </c>
      <c r="AQ313" s="63" t="s">
        <v>4099</v>
      </c>
      <c r="AR313" s="57">
        <v>2019</v>
      </c>
      <c r="AS313" s="79">
        <v>86314.837060000005</v>
      </c>
      <c r="AT313" s="57">
        <v>0</v>
      </c>
      <c r="AU313" s="57">
        <v>0</v>
      </c>
      <c r="AV313" s="57" t="s">
        <v>136</v>
      </c>
      <c r="AW313" s="57" t="s">
        <v>3048</v>
      </c>
    </row>
    <row r="314" spans="1:49" s="80" customFormat="1" ht="51">
      <c r="A314" s="57">
        <v>2</v>
      </c>
      <c r="B314" s="57" t="s">
        <v>4100</v>
      </c>
      <c r="C314" s="57" t="s">
        <v>131</v>
      </c>
      <c r="D314" s="57" t="s">
        <v>2732</v>
      </c>
      <c r="E314" s="66" t="s">
        <v>4031</v>
      </c>
      <c r="F314" s="57" t="s">
        <v>5582</v>
      </c>
      <c r="G314" s="77" t="s">
        <v>4101</v>
      </c>
      <c r="H314" s="50" t="s">
        <v>2907</v>
      </c>
      <c r="I314" s="50" t="s">
        <v>2907</v>
      </c>
      <c r="J314" s="47" t="s">
        <v>136</v>
      </c>
      <c r="K314" s="47" t="s">
        <v>136</v>
      </c>
      <c r="L314" s="57" t="s">
        <v>2885</v>
      </c>
      <c r="M314" s="57"/>
      <c r="N314" s="64" t="s">
        <v>1268</v>
      </c>
      <c r="O314" s="78">
        <v>4327.3641950000001</v>
      </c>
      <c r="P314" s="78">
        <v>4254.0572958292632</v>
      </c>
      <c r="Q314" s="78">
        <v>4254.0572958292632</v>
      </c>
      <c r="R314" s="78">
        <v>5019.7876090785303</v>
      </c>
      <c r="S314" s="57" t="s">
        <v>214</v>
      </c>
      <c r="T314" s="52" t="s">
        <v>131</v>
      </c>
      <c r="U314" s="52" t="s">
        <v>139</v>
      </c>
      <c r="V314" s="63">
        <v>42765</v>
      </c>
      <c r="W314" s="72">
        <v>42800</v>
      </c>
      <c r="X314" s="57"/>
      <c r="Y314" s="57"/>
      <c r="Z314" s="57"/>
      <c r="AA314" s="57"/>
      <c r="AB314" s="54" t="s">
        <v>5568</v>
      </c>
      <c r="AC314" s="54" t="s">
        <v>567</v>
      </c>
      <c r="AD314" s="47">
        <v>796</v>
      </c>
      <c r="AE314" s="47" t="s">
        <v>555</v>
      </c>
      <c r="AF314" s="47">
        <v>1</v>
      </c>
      <c r="AG314" s="57">
        <v>46</v>
      </c>
      <c r="AH314" s="57" t="s">
        <v>201</v>
      </c>
      <c r="AI314" s="63">
        <v>42820</v>
      </c>
      <c r="AJ314" s="53">
        <v>42820</v>
      </c>
      <c r="AK314" s="63">
        <v>43100</v>
      </c>
      <c r="AL314" s="50">
        <v>2017</v>
      </c>
      <c r="AM314" s="53" t="s">
        <v>2910</v>
      </c>
      <c r="AN314" s="47" t="s">
        <v>2911</v>
      </c>
      <c r="AO314" s="260" t="s">
        <v>4102</v>
      </c>
      <c r="AP314" s="81" t="s">
        <v>4103</v>
      </c>
      <c r="AQ314" s="63" t="s">
        <v>4104</v>
      </c>
      <c r="AR314" s="57">
        <v>2018</v>
      </c>
      <c r="AS314" s="79">
        <v>5807.9505600000011</v>
      </c>
      <c r="AT314" s="57">
        <v>0</v>
      </c>
      <c r="AU314" s="57">
        <v>0</v>
      </c>
      <c r="AV314" s="57" t="s">
        <v>136</v>
      </c>
      <c r="AW314" s="57" t="s">
        <v>3048</v>
      </c>
    </row>
    <row r="315" spans="1:49" s="80" customFormat="1" ht="38.25">
      <c r="A315" s="57">
        <v>2</v>
      </c>
      <c r="B315" s="57" t="s">
        <v>4105</v>
      </c>
      <c r="C315" s="57" t="s">
        <v>131</v>
      </c>
      <c r="D315" s="57" t="s">
        <v>2732</v>
      </c>
      <c r="E315" s="66" t="s">
        <v>4031</v>
      </c>
      <c r="F315" s="57" t="s">
        <v>5583</v>
      </c>
      <c r="G315" s="77" t="s">
        <v>4106</v>
      </c>
      <c r="H315" s="50" t="s">
        <v>2907</v>
      </c>
      <c r="I315" s="47" t="s">
        <v>2907</v>
      </c>
      <c r="J315" s="47" t="s">
        <v>136</v>
      </c>
      <c r="K315" s="47" t="s">
        <v>136</v>
      </c>
      <c r="L315" s="57" t="s">
        <v>2909</v>
      </c>
      <c r="M315" s="57"/>
      <c r="N315" s="64" t="s">
        <v>2867</v>
      </c>
      <c r="O315" s="78">
        <v>10634.355932203391</v>
      </c>
      <c r="P315" s="78">
        <v>10393.101346064916</v>
      </c>
      <c r="Q315" s="78">
        <v>10393.101346064916</v>
      </c>
      <c r="R315" s="78">
        <v>12263.859588356599</v>
      </c>
      <c r="S315" s="57" t="s">
        <v>906</v>
      </c>
      <c r="T315" s="52" t="s">
        <v>131</v>
      </c>
      <c r="U315" s="52" t="s">
        <v>139</v>
      </c>
      <c r="V315" s="63">
        <v>42765</v>
      </c>
      <c r="W315" s="72">
        <v>42825</v>
      </c>
      <c r="X315" s="57"/>
      <c r="Y315" s="57"/>
      <c r="Z315" s="57"/>
      <c r="AA315" s="57"/>
      <c r="AB315" s="54" t="s">
        <v>5568</v>
      </c>
      <c r="AC315" s="54" t="s">
        <v>567</v>
      </c>
      <c r="AD315" s="47">
        <v>796</v>
      </c>
      <c r="AE315" s="47" t="s">
        <v>555</v>
      </c>
      <c r="AF315" s="47">
        <v>1</v>
      </c>
      <c r="AG315" s="57">
        <v>46</v>
      </c>
      <c r="AH315" s="57" t="s">
        <v>201</v>
      </c>
      <c r="AI315" s="63">
        <v>42845</v>
      </c>
      <c r="AJ315" s="53">
        <v>42845</v>
      </c>
      <c r="AK315" s="63">
        <v>43100</v>
      </c>
      <c r="AL315" s="50">
        <v>2017</v>
      </c>
      <c r="AM315" s="53" t="s">
        <v>2910</v>
      </c>
      <c r="AN315" s="47" t="s">
        <v>2911</v>
      </c>
      <c r="AO315" s="261" t="s">
        <v>4107</v>
      </c>
      <c r="AP315" s="81" t="s">
        <v>4108</v>
      </c>
      <c r="AQ315" s="63" t="s">
        <v>2914</v>
      </c>
      <c r="AR315" s="57">
        <v>2018</v>
      </c>
      <c r="AS315" s="70">
        <v>13556.241200000002</v>
      </c>
      <c r="AT315" s="57">
        <v>0</v>
      </c>
      <c r="AU315" s="57">
        <v>0</v>
      </c>
      <c r="AV315" s="57" t="s">
        <v>136</v>
      </c>
      <c r="AW315" s="57" t="s">
        <v>3048</v>
      </c>
    </row>
    <row r="316" spans="1:49" s="80" customFormat="1" ht="51">
      <c r="A316" s="57">
        <v>2</v>
      </c>
      <c r="B316" s="57" t="s">
        <v>4109</v>
      </c>
      <c r="C316" s="57" t="s">
        <v>131</v>
      </c>
      <c r="D316" s="57" t="s">
        <v>2732</v>
      </c>
      <c r="E316" s="66" t="s">
        <v>4031</v>
      </c>
      <c r="F316" s="57" t="s">
        <v>5584</v>
      </c>
      <c r="G316" s="77" t="s">
        <v>4110</v>
      </c>
      <c r="H316" s="50" t="s">
        <v>2907</v>
      </c>
      <c r="I316" s="47" t="s">
        <v>2907</v>
      </c>
      <c r="J316" s="47" t="s">
        <v>136</v>
      </c>
      <c r="K316" s="47" t="s">
        <v>136</v>
      </c>
      <c r="L316" s="57" t="s">
        <v>2885</v>
      </c>
      <c r="M316" s="57"/>
      <c r="N316" s="64" t="s">
        <v>1268</v>
      </c>
      <c r="O316" s="78">
        <v>97892.12000000001</v>
      </c>
      <c r="P316" s="78">
        <v>94561.999735005928</v>
      </c>
      <c r="Q316" s="78">
        <v>94561.999735005928</v>
      </c>
      <c r="R316" s="78">
        <v>111583.15968730699</v>
      </c>
      <c r="S316" s="57" t="s">
        <v>906</v>
      </c>
      <c r="T316" s="52" t="s">
        <v>131</v>
      </c>
      <c r="U316" s="52" t="s">
        <v>139</v>
      </c>
      <c r="V316" s="63">
        <v>43009</v>
      </c>
      <c r="W316" s="72">
        <v>43069</v>
      </c>
      <c r="X316" s="57"/>
      <c r="Y316" s="57"/>
      <c r="Z316" s="57"/>
      <c r="AA316" s="57"/>
      <c r="AB316" s="54" t="s">
        <v>5568</v>
      </c>
      <c r="AC316" s="54" t="s">
        <v>567</v>
      </c>
      <c r="AD316" s="47">
        <v>796</v>
      </c>
      <c r="AE316" s="47" t="s">
        <v>555</v>
      </c>
      <c r="AF316" s="47">
        <v>1</v>
      </c>
      <c r="AG316" s="57">
        <v>46</v>
      </c>
      <c r="AH316" s="57" t="s">
        <v>201</v>
      </c>
      <c r="AI316" s="63">
        <v>43089</v>
      </c>
      <c r="AJ316" s="53">
        <v>43089</v>
      </c>
      <c r="AK316" s="63">
        <v>43830</v>
      </c>
      <c r="AL316" s="50" t="s">
        <v>604</v>
      </c>
      <c r="AM316" s="53" t="s">
        <v>2910</v>
      </c>
      <c r="AN316" s="47" t="s">
        <v>2911</v>
      </c>
      <c r="AO316" s="261" t="s">
        <v>4111</v>
      </c>
      <c r="AP316" s="81" t="s">
        <v>4112</v>
      </c>
      <c r="AQ316" s="63" t="s">
        <v>4113</v>
      </c>
      <c r="AR316" s="57">
        <v>2019</v>
      </c>
      <c r="AS316" s="70">
        <v>114652.64200000001</v>
      </c>
      <c r="AT316" s="57">
        <v>0</v>
      </c>
      <c r="AU316" s="57">
        <v>0</v>
      </c>
      <c r="AV316" s="57" t="s">
        <v>136</v>
      </c>
      <c r="AW316" s="57" t="s">
        <v>3048</v>
      </c>
    </row>
    <row r="317" spans="1:49" s="80" customFormat="1" ht="43.5" customHeight="1">
      <c r="A317" s="57">
        <v>2</v>
      </c>
      <c r="B317" s="57" t="s">
        <v>4114</v>
      </c>
      <c r="C317" s="47" t="s">
        <v>131</v>
      </c>
      <c r="D317" s="57" t="s">
        <v>2732</v>
      </c>
      <c r="E317" s="66" t="s">
        <v>4031</v>
      </c>
      <c r="F317" s="57" t="s">
        <v>5585</v>
      </c>
      <c r="G317" s="77" t="s">
        <v>4115</v>
      </c>
      <c r="H317" s="50" t="s">
        <v>2907</v>
      </c>
      <c r="I317" s="47" t="s">
        <v>2907</v>
      </c>
      <c r="J317" s="47" t="s">
        <v>136</v>
      </c>
      <c r="K317" s="47" t="s">
        <v>136</v>
      </c>
      <c r="L317" s="57" t="s">
        <v>2885</v>
      </c>
      <c r="M317" s="57"/>
      <c r="N317" s="64" t="s">
        <v>2867</v>
      </c>
      <c r="O317" s="78">
        <v>40077.11</v>
      </c>
      <c r="P317" s="78">
        <v>36806.681987504577</v>
      </c>
      <c r="Q317" s="78">
        <v>36806.681987504577</v>
      </c>
      <c r="R317" s="78">
        <v>43431.884745255396</v>
      </c>
      <c r="S317" s="51" t="s">
        <v>906</v>
      </c>
      <c r="T317" s="52" t="s">
        <v>131</v>
      </c>
      <c r="U317" s="52" t="s">
        <v>139</v>
      </c>
      <c r="V317" s="63">
        <v>42781</v>
      </c>
      <c r="W317" s="72">
        <v>42841</v>
      </c>
      <c r="X317" s="57"/>
      <c r="Y317" s="57"/>
      <c r="Z317" s="57"/>
      <c r="AA317" s="57"/>
      <c r="AB317" s="54" t="s">
        <v>5568</v>
      </c>
      <c r="AC317" s="54" t="s">
        <v>567</v>
      </c>
      <c r="AD317" s="47">
        <v>796</v>
      </c>
      <c r="AE317" s="47" t="s">
        <v>555</v>
      </c>
      <c r="AF317" s="47">
        <v>1</v>
      </c>
      <c r="AG317" s="57">
        <v>46</v>
      </c>
      <c r="AH317" s="57" t="s">
        <v>201</v>
      </c>
      <c r="AI317" s="63">
        <v>42861</v>
      </c>
      <c r="AJ317" s="53">
        <v>42861</v>
      </c>
      <c r="AK317" s="63">
        <v>43100</v>
      </c>
      <c r="AL317" s="50">
        <v>2017</v>
      </c>
      <c r="AM317" s="53" t="s">
        <v>2910</v>
      </c>
      <c r="AN317" s="47" t="s">
        <v>2911</v>
      </c>
      <c r="AO317" s="261" t="s">
        <v>4116</v>
      </c>
      <c r="AP317" s="81" t="s">
        <v>4117</v>
      </c>
      <c r="AQ317" s="63" t="s">
        <v>2914</v>
      </c>
      <c r="AR317" s="57">
        <v>2018</v>
      </c>
      <c r="AS317" s="70">
        <v>50846.126980000001</v>
      </c>
      <c r="AT317" s="57">
        <v>0</v>
      </c>
      <c r="AU317" s="57">
        <v>0</v>
      </c>
      <c r="AV317" s="57" t="s">
        <v>136</v>
      </c>
      <c r="AW317" s="57" t="s">
        <v>5249</v>
      </c>
    </row>
    <row r="318" spans="1:49" s="80" customFormat="1" ht="89.25">
      <c r="A318" s="57">
        <v>1</v>
      </c>
      <c r="B318" s="57" t="s">
        <v>4118</v>
      </c>
      <c r="C318" s="47" t="s">
        <v>131</v>
      </c>
      <c r="D318" s="57" t="s">
        <v>2732</v>
      </c>
      <c r="E318" s="66" t="s">
        <v>4031</v>
      </c>
      <c r="F318" s="57" t="s">
        <v>5586</v>
      </c>
      <c r="G318" s="77" t="s">
        <v>4119</v>
      </c>
      <c r="H318" s="50" t="s">
        <v>2907</v>
      </c>
      <c r="I318" s="47" t="s">
        <v>2908</v>
      </c>
      <c r="J318" s="57" t="s">
        <v>135</v>
      </c>
      <c r="K318" s="47" t="s">
        <v>136</v>
      </c>
      <c r="L318" s="57" t="s">
        <v>2909</v>
      </c>
      <c r="M318" s="57"/>
      <c r="N318" s="64" t="s">
        <v>2867</v>
      </c>
      <c r="O318" s="78">
        <v>58948.22</v>
      </c>
      <c r="P318" s="78">
        <v>57867.186451367437</v>
      </c>
      <c r="Q318" s="78">
        <v>57867.186451367437</v>
      </c>
      <c r="R318" s="78">
        <v>68283.28001261357</v>
      </c>
      <c r="S318" s="51" t="s">
        <v>566</v>
      </c>
      <c r="T318" s="52" t="s">
        <v>131</v>
      </c>
      <c r="U318" s="52" t="s">
        <v>139</v>
      </c>
      <c r="V318" s="63">
        <v>42840</v>
      </c>
      <c r="W318" s="72">
        <v>42870</v>
      </c>
      <c r="X318" s="57"/>
      <c r="Y318" s="57"/>
      <c r="Z318" s="57"/>
      <c r="AA318" s="57"/>
      <c r="AB318" s="54" t="s">
        <v>5568</v>
      </c>
      <c r="AC318" s="54" t="s">
        <v>567</v>
      </c>
      <c r="AD318" s="47">
        <v>796</v>
      </c>
      <c r="AE318" s="47" t="s">
        <v>555</v>
      </c>
      <c r="AF318" s="47">
        <v>1</v>
      </c>
      <c r="AG318" s="57">
        <v>46</v>
      </c>
      <c r="AH318" s="57" t="s">
        <v>201</v>
      </c>
      <c r="AI318" s="63">
        <v>42890</v>
      </c>
      <c r="AJ318" s="53">
        <v>42890</v>
      </c>
      <c r="AK318" s="63">
        <v>43099</v>
      </c>
      <c r="AL318" s="50">
        <v>2017</v>
      </c>
      <c r="AM318" s="53" t="s">
        <v>2910</v>
      </c>
      <c r="AN318" s="47" t="s">
        <v>2911</v>
      </c>
      <c r="AO318" s="260" t="s">
        <v>4120</v>
      </c>
      <c r="AP318" s="81" t="s">
        <v>4121</v>
      </c>
      <c r="AQ318" s="63" t="s">
        <v>2914</v>
      </c>
      <c r="AR318" s="57">
        <v>2018</v>
      </c>
      <c r="AS318" s="70">
        <v>87290.924799999964</v>
      </c>
      <c r="AT318" s="57"/>
      <c r="AU318" s="57">
        <v>16</v>
      </c>
      <c r="AV318" s="57" t="s">
        <v>135</v>
      </c>
      <c r="AW318" s="57" t="s">
        <v>2909</v>
      </c>
    </row>
    <row r="319" spans="1:49" s="80" customFormat="1" ht="51">
      <c r="A319" s="57">
        <v>1</v>
      </c>
      <c r="B319" s="57" t="s">
        <v>4122</v>
      </c>
      <c r="C319" s="47" t="s">
        <v>131</v>
      </c>
      <c r="D319" s="57" t="s">
        <v>2732</v>
      </c>
      <c r="E319" s="66" t="s">
        <v>4031</v>
      </c>
      <c r="F319" s="57" t="s">
        <v>5587</v>
      </c>
      <c r="G319" s="77" t="s">
        <v>4123</v>
      </c>
      <c r="H319" s="50" t="s">
        <v>2907</v>
      </c>
      <c r="I319" s="47" t="s">
        <v>2908</v>
      </c>
      <c r="J319" s="57" t="s">
        <v>135</v>
      </c>
      <c r="K319" s="47" t="s">
        <v>136</v>
      </c>
      <c r="L319" s="57" t="s">
        <v>2909</v>
      </c>
      <c r="M319" s="57"/>
      <c r="N319" s="64" t="s">
        <v>2867</v>
      </c>
      <c r="O319" s="78">
        <v>70323.320000000007</v>
      </c>
      <c r="P319" s="78">
        <v>70243.48341512667</v>
      </c>
      <c r="Q319" s="78">
        <v>70243.48341512667</v>
      </c>
      <c r="R319" s="78">
        <v>82887.310429849473</v>
      </c>
      <c r="S319" s="51" t="s">
        <v>566</v>
      </c>
      <c r="T319" s="52" t="s">
        <v>131</v>
      </c>
      <c r="U319" s="52" t="s">
        <v>139</v>
      </c>
      <c r="V319" s="63">
        <v>42758</v>
      </c>
      <c r="W319" s="72">
        <v>42788</v>
      </c>
      <c r="X319" s="57"/>
      <c r="Y319" s="57"/>
      <c r="Z319" s="57"/>
      <c r="AA319" s="57"/>
      <c r="AB319" s="54" t="s">
        <v>5568</v>
      </c>
      <c r="AC319" s="54" t="s">
        <v>567</v>
      </c>
      <c r="AD319" s="47">
        <v>796</v>
      </c>
      <c r="AE319" s="47" t="s">
        <v>555</v>
      </c>
      <c r="AF319" s="47">
        <v>1</v>
      </c>
      <c r="AG319" s="57">
        <v>46</v>
      </c>
      <c r="AH319" s="57" t="s">
        <v>201</v>
      </c>
      <c r="AI319" s="63">
        <v>42808</v>
      </c>
      <c r="AJ319" s="53">
        <v>42808</v>
      </c>
      <c r="AK319" s="63">
        <v>43464</v>
      </c>
      <c r="AL319" s="50" t="s">
        <v>310</v>
      </c>
      <c r="AM319" s="53" t="s">
        <v>2910</v>
      </c>
      <c r="AN319" s="47" t="s">
        <v>2911</v>
      </c>
      <c r="AO319" s="261" t="s">
        <v>4124</v>
      </c>
      <c r="AP319" s="81" t="s">
        <v>4125</v>
      </c>
      <c r="AQ319" s="63" t="s">
        <v>2914</v>
      </c>
      <c r="AR319" s="57">
        <v>2019</v>
      </c>
      <c r="AS319" s="70">
        <v>88016.975684799967</v>
      </c>
      <c r="AT319" s="57"/>
      <c r="AU319" s="57">
        <v>13</v>
      </c>
      <c r="AV319" s="57" t="s">
        <v>135</v>
      </c>
      <c r="AW319" s="57" t="s">
        <v>2909</v>
      </c>
    </row>
    <row r="320" spans="1:49" s="80" customFormat="1" ht="51">
      <c r="A320" s="57">
        <v>1</v>
      </c>
      <c r="B320" s="57" t="s">
        <v>4126</v>
      </c>
      <c r="C320" s="57" t="s">
        <v>131</v>
      </c>
      <c r="D320" s="57" t="s">
        <v>2732</v>
      </c>
      <c r="E320" s="66" t="s">
        <v>4031</v>
      </c>
      <c r="F320" s="57" t="s">
        <v>5588</v>
      </c>
      <c r="G320" s="77" t="s">
        <v>4127</v>
      </c>
      <c r="H320" s="50" t="s">
        <v>2907</v>
      </c>
      <c r="I320" s="47" t="s">
        <v>2908</v>
      </c>
      <c r="J320" s="57" t="s">
        <v>135</v>
      </c>
      <c r="K320" s="47" t="s">
        <v>136</v>
      </c>
      <c r="L320" s="57" t="s">
        <v>2909</v>
      </c>
      <c r="M320" s="57"/>
      <c r="N320" s="64" t="s">
        <v>2867</v>
      </c>
      <c r="O320" s="78">
        <v>85803.811609496959</v>
      </c>
      <c r="P320" s="78">
        <v>83426.058191110176</v>
      </c>
      <c r="Q320" s="78">
        <v>83426.058191110176</v>
      </c>
      <c r="R320" s="78">
        <v>98442.748665510007</v>
      </c>
      <c r="S320" s="57" t="s">
        <v>566</v>
      </c>
      <c r="T320" s="52" t="s">
        <v>131</v>
      </c>
      <c r="U320" s="52" t="s">
        <v>139</v>
      </c>
      <c r="V320" s="63">
        <v>42809</v>
      </c>
      <c r="W320" s="72">
        <v>42839</v>
      </c>
      <c r="X320" s="57"/>
      <c r="Y320" s="57"/>
      <c r="Z320" s="57"/>
      <c r="AA320" s="57"/>
      <c r="AB320" s="54" t="s">
        <v>5568</v>
      </c>
      <c r="AC320" s="54" t="s">
        <v>567</v>
      </c>
      <c r="AD320" s="47">
        <v>796</v>
      </c>
      <c r="AE320" s="47" t="s">
        <v>555</v>
      </c>
      <c r="AF320" s="47">
        <v>1</v>
      </c>
      <c r="AG320" s="57">
        <v>46</v>
      </c>
      <c r="AH320" s="57" t="s">
        <v>201</v>
      </c>
      <c r="AI320" s="63">
        <v>42859</v>
      </c>
      <c r="AJ320" s="53">
        <v>42859</v>
      </c>
      <c r="AK320" s="63">
        <v>43130</v>
      </c>
      <c r="AL320" s="50" t="s">
        <v>310</v>
      </c>
      <c r="AM320" s="53" t="s">
        <v>2910</v>
      </c>
      <c r="AN320" s="47" t="s">
        <v>2911</v>
      </c>
      <c r="AO320" s="262" t="s">
        <v>4128</v>
      </c>
      <c r="AP320" s="81" t="s">
        <v>4129</v>
      </c>
      <c r="AQ320" s="63" t="s">
        <v>2914</v>
      </c>
      <c r="AR320" s="57">
        <v>2018</v>
      </c>
      <c r="AS320" s="70">
        <v>99212.04</v>
      </c>
      <c r="AT320" s="57">
        <v>0</v>
      </c>
      <c r="AU320" s="57">
        <v>18</v>
      </c>
      <c r="AV320" s="57" t="s">
        <v>135</v>
      </c>
      <c r="AW320" s="57" t="s">
        <v>2909</v>
      </c>
    </row>
    <row r="321" spans="1:49" s="80" customFormat="1" ht="89.25">
      <c r="A321" s="57">
        <v>1</v>
      </c>
      <c r="B321" s="57" t="s">
        <v>4130</v>
      </c>
      <c r="C321" s="47" t="s">
        <v>131</v>
      </c>
      <c r="D321" s="57" t="s">
        <v>2732</v>
      </c>
      <c r="E321" s="66" t="s">
        <v>4031</v>
      </c>
      <c r="F321" s="57" t="s">
        <v>5589</v>
      </c>
      <c r="G321" s="77" t="s">
        <v>4131</v>
      </c>
      <c r="H321" s="50" t="s">
        <v>2907</v>
      </c>
      <c r="I321" s="47" t="s">
        <v>2908</v>
      </c>
      <c r="J321" s="57" t="s">
        <v>135</v>
      </c>
      <c r="K321" s="47" t="s">
        <v>136</v>
      </c>
      <c r="L321" s="57" t="s">
        <v>2909</v>
      </c>
      <c r="M321" s="57"/>
      <c r="N321" s="47" t="s">
        <v>2867</v>
      </c>
      <c r="O321" s="78">
        <v>11936.518780441</v>
      </c>
      <c r="P321" s="78">
        <v>11132.90924779729</v>
      </c>
      <c r="Q321" s="78">
        <v>11132.90924779729</v>
      </c>
      <c r="R321" s="78">
        <v>13136.832912400801</v>
      </c>
      <c r="S321" s="51" t="s">
        <v>566</v>
      </c>
      <c r="T321" s="52" t="s">
        <v>131</v>
      </c>
      <c r="U321" s="52" t="s">
        <v>139</v>
      </c>
      <c r="V321" s="63">
        <v>42758</v>
      </c>
      <c r="W321" s="72">
        <v>42788</v>
      </c>
      <c r="X321" s="57"/>
      <c r="Y321" s="57"/>
      <c r="Z321" s="57"/>
      <c r="AA321" s="57"/>
      <c r="AB321" s="54" t="s">
        <v>5568</v>
      </c>
      <c r="AC321" s="54" t="s">
        <v>567</v>
      </c>
      <c r="AD321" s="47">
        <v>796</v>
      </c>
      <c r="AE321" s="47" t="s">
        <v>555</v>
      </c>
      <c r="AF321" s="47">
        <v>1</v>
      </c>
      <c r="AG321" s="57">
        <v>46</v>
      </c>
      <c r="AH321" s="57" t="s">
        <v>201</v>
      </c>
      <c r="AI321" s="63">
        <v>42808</v>
      </c>
      <c r="AJ321" s="53">
        <v>42808</v>
      </c>
      <c r="AK321" s="63">
        <v>43130</v>
      </c>
      <c r="AL321" s="50" t="s">
        <v>310</v>
      </c>
      <c r="AM321" s="53" t="s">
        <v>2910</v>
      </c>
      <c r="AN321" s="47" t="s">
        <v>2911</v>
      </c>
      <c r="AO321" s="262" t="s">
        <v>4132</v>
      </c>
      <c r="AP321" s="81" t="s">
        <v>4133</v>
      </c>
      <c r="AQ321" s="63" t="s">
        <v>2914</v>
      </c>
      <c r="AR321" s="57">
        <v>2018</v>
      </c>
      <c r="AS321" s="79">
        <v>13147.324000000001</v>
      </c>
      <c r="AT321" s="57">
        <v>0</v>
      </c>
      <c r="AU321" s="57">
        <v>3.4</v>
      </c>
      <c r="AV321" s="57" t="s">
        <v>135</v>
      </c>
      <c r="AW321" s="57" t="s">
        <v>2909</v>
      </c>
    </row>
    <row r="322" spans="1:49" s="80" customFormat="1" ht="76.5">
      <c r="A322" s="57">
        <v>1</v>
      </c>
      <c r="B322" s="57" t="s">
        <v>4134</v>
      </c>
      <c r="C322" s="47" t="s">
        <v>131</v>
      </c>
      <c r="D322" s="57" t="s">
        <v>2732</v>
      </c>
      <c r="E322" s="66" t="s">
        <v>4031</v>
      </c>
      <c r="F322" s="57" t="s">
        <v>5590</v>
      </c>
      <c r="G322" s="77" t="s">
        <v>4135</v>
      </c>
      <c r="H322" s="50" t="s">
        <v>2907</v>
      </c>
      <c r="I322" s="47" t="s">
        <v>2908</v>
      </c>
      <c r="J322" s="57" t="s">
        <v>135</v>
      </c>
      <c r="K322" s="47" t="s">
        <v>136</v>
      </c>
      <c r="L322" s="57" t="s">
        <v>2909</v>
      </c>
      <c r="M322" s="57"/>
      <c r="N322" s="64" t="s">
        <v>2867</v>
      </c>
      <c r="O322" s="78">
        <v>13595.23</v>
      </c>
      <c r="P322" s="78">
        <v>12482.008885897361</v>
      </c>
      <c r="Q322" s="78">
        <v>12482.008885897361</v>
      </c>
      <c r="R322" s="78">
        <v>14728.770485358886</v>
      </c>
      <c r="S322" s="51" t="s">
        <v>566</v>
      </c>
      <c r="T322" s="52" t="s">
        <v>131</v>
      </c>
      <c r="U322" s="52" t="s">
        <v>139</v>
      </c>
      <c r="V322" s="63">
        <v>42758</v>
      </c>
      <c r="W322" s="72">
        <v>42788</v>
      </c>
      <c r="X322" s="57"/>
      <c r="Y322" s="57"/>
      <c r="Z322" s="57"/>
      <c r="AA322" s="57"/>
      <c r="AB322" s="54" t="s">
        <v>5568</v>
      </c>
      <c r="AC322" s="54" t="s">
        <v>567</v>
      </c>
      <c r="AD322" s="47">
        <v>796</v>
      </c>
      <c r="AE322" s="47" t="s">
        <v>555</v>
      </c>
      <c r="AF322" s="47">
        <v>1</v>
      </c>
      <c r="AG322" s="57">
        <v>46</v>
      </c>
      <c r="AH322" s="57" t="s">
        <v>201</v>
      </c>
      <c r="AI322" s="63">
        <v>42808</v>
      </c>
      <c r="AJ322" s="53">
        <v>42808</v>
      </c>
      <c r="AK322" s="63">
        <v>43100</v>
      </c>
      <c r="AL322" s="50">
        <v>2017</v>
      </c>
      <c r="AM322" s="53" t="s">
        <v>2910</v>
      </c>
      <c r="AN322" s="47" t="s">
        <v>2911</v>
      </c>
      <c r="AO322" s="260" t="s">
        <v>4136</v>
      </c>
      <c r="AP322" s="81" t="s">
        <v>4137</v>
      </c>
      <c r="AQ322" s="63" t="s">
        <v>2914</v>
      </c>
      <c r="AR322" s="57">
        <v>2018</v>
      </c>
      <c r="AS322" s="70">
        <v>25465.918659999999</v>
      </c>
      <c r="AT322" s="57">
        <v>0</v>
      </c>
      <c r="AU322" s="57">
        <v>4</v>
      </c>
      <c r="AV322" s="57" t="s">
        <v>135</v>
      </c>
      <c r="AW322" s="57" t="s">
        <v>2909</v>
      </c>
    </row>
    <row r="323" spans="1:49" s="80" customFormat="1" ht="140.25">
      <c r="A323" s="57">
        <v>1</v>
      </c>
      <c r="B323" s="57" t="s">
        <v>4138</v>
      </c>
      <c r="C323" s="47" t="s">
        <v>131</v>
      </c>
      <c r="D323" s="57" t="s">
        <v>2732</v>
      </c>
      <c r="E323" s="66" t="s">
        <v>4031</v>
      </c>
      <c r="F323" s="57" t="s">
        <v>5591</v>
      </c>
      <c r="G323" s="77" t="s">
        <v>4139</v>
      </c>
      <c r="H323" s="50" t="s">
        <v>2907</v>
      </c>
      <c r="I323" s="47" t="s">
        <v>2908</v>
      </c>
      <c r="J323" s="57" t="s">
        <v>135</v>
      </c>
      <c r="K323" s="47" t="s">
        <v>136</v>
      </c>
      <c r="L323" s="57" t="s">
        <v>2909</v>
      </c>
      <c r="M323" s="57"/>
      <c r="N323" s="47" t="s">
        <v>2867</v>
      </c>
      <c r="O323" s="78">
        <v>11630.4292509283</v>
      </c>
      <c r="P323" s="78">
        <v>11577.169889901124</v>
      </c>
      <c r="Q323" s="78">
        <v>11577.169889901124</v>
      </c>
      <c r="R323" s="78">
        <v>13661.060470083326</v>
      </c>
      <c r="S323" s="51" t="s">
        <v>566</v>
      </c>
      <c r="T323" s="52" t="s">
        <v>131</v>
      </c>
      <c r="U323" s="52" t="s">
        <v>139</v>
      </c>
      <c r="V323" s="63">
        <v>42809</v>
      </c>
      <c r="W323" s="72">
        <v>42839</v>
      </c>
      <c r="X323" s="57"/>
      <c r="Y323" s="57"/>
      <c r="Z323" s="57"/>
      <c r="AA323" s="57"/>
      <c r="AB323" s="54" t="s">
        <v>5568</v>
      </c>
      <c r="AC323" s="54" t="s">
        <v>567</v>
      </c>
      <c r="AD323" s="47">
        <v>796</v>
      </c>
      <c r="AE323" s="47" t="s">
        <v>555</v>
      </c>
      <c r="AF323" s="47">
        <v>1</v>
      </c>
      <c r="AG323" s="57">
        <v>46</v>
      </c>
      <c r="AH323" s="57" t="s">
        <v>201</v>
      </c>
      <c r="AI323" s="63">
        <v>42859</v>
      </c>
      <c r="AJ323" s="53">
        <v>42859</v>
      </c>
      <c r="AK323" s="63">
        <v>43130</v>
      </c>
      <c r="AL323" s="50" t="s">
        <v>310</v>
      </c>
      <c r="AM323" s="53" t="s">
        <v>2910</v>
      </c>
      <c r="AN323" s="47" t="s">
        <v>2911</v>
      </c>
      <c r="AO323" s="262" t="s">
        <v>4140</v>
      </c>
      <c r="AP323" s="81" t="s">
        <v>4141</v>
      </c>
      <c r="AQ323" s="63" t="s">
        <v>2914</v>
      </c>
      <c r="AR323" s="57">
        <v>2018</v>
      </c>
      <c r="AS323" s="70">
        <v>15313.7922</v>
      </c>
      <c r="AT323" s="57">
        <v>0</v>
      </c>
      <c r="AU323" s="57">
        <v>2.6</v>
      </c>
      <c r="AV323" s="57" t="s">
        <v>135</v>
      </c>
      <c r="AW323" s="51" t="s">
        <v>2909</v>
      </c>
    </row>
    <row r="324" spans="1:49" s="80" customFormat="1" ht="58.5" customHeight="1">
      <c r="A324" s="57">
        <v>1</v>
      </c>
      <c r="B324" s="57" t="s">
        <v>4142</v>
      </c>
      <c r="C324" s="57" t="s">
        <v>131</v>
      </c>
      <c r="D324" s="57" t="s">
        <v>2732</v>
      </c>
      <c r="E324" s="66" t="s">
        <v>4031</v>
      </c>
      <c r="F324" s="57" t="s">
        <v>5592</v>
      </c>
      <c r="G324" s="77" t="s">
        <v>4143</v>
      </c>
      <c r="H324" s="60" t="s">
        <v>2907</v>
      </c>
      <c r="I324" s="60" t="s">
        <v>2908</v>
      </c>
      <c r="J324" s="47" t="s">
        <v>135</v>
      </c>
      <c r="K324" s="47" t="s">
        <v>136</v>
      </c>
      <c r="L324" s="57" t="s">
        <v>2909</v>
      </c>
      <c r="M324" s="57"/>
      <c r="N324" s="47" t="s">
        <v>2867</v>
      </c>
      <c r="O324" s="78">
        <v>11515.910442423783</v>
      </c>
      <c r="P324" s="78">
        <v>11441.115654884577</v>
      </c>
      <c r="Q324" s="78">
        <v>11441.115654884577</v>
      </c>
      <c r="R324" s="78">
        <v>13500.5164727638</v>
      </c>
      <c r="S324" s="57" t="s">
        <v>566</v>
      </c>
      <c r="T324" s="52" t="s">
        <v>131</v>
      </c>
      <c r="U324" s="52" t="s">
        <v>139</v>
      </c>
      <c r="V324" s="63">
        <v>42758</v>
      </c>
      <c r="W324" s="72">
        <v>42788</v>
      </c>
      <c r="X324" s="57"/>
      <c r="Y324" s="57"/>
      <c r="Z324" s="57"/>
      <c r="AA324" s="57"/>
      <c r="AB324" s="54" t="s">
        <v>5568</v>
      </c>
      <c r="AC324" s="54" t="s">
        <v>567</v>
      </c>
      <c r="AD324" s="47">
        <v>796</v>
      </c>
      <c r="AE324" s="47" t="s">
        <v>555</v>
      </c>
      <c r="AF324" s="47">
        <v>1</v>
      </c>
      <c r="AG324" s="57">
        <v>46</v>
      </c>
      <c r="AH324" s="57" t="s">
        <v>201</v>
      </c>
      <c r="AI324" s="63">
        <v>42808</v>
      </c>
      <c r="AJ324" s="53">
        <v>42808</v>
      </c>
      <c r="AK324" s="63">
        <v>43130</v>
      </c>
      <c r="AL324" s="50" t="s">
        <v>310</v>
      </c>
      <c r="AM324" s="53" t="s">
        <v>2910</v>
      </c>
      <c r="AN324" s="47" t="s">
        <v>2911</v>
      </c>
      <c r="AO324" s="261" t="s">
        <v>4144</v>
      </c>
      <c r="AP324" s="81" t="s">
        <v>4145</v>
      </c>
      <c r="AQ324" s="63" t="s">
        <v>2914</v>
      </c>
      <c r="AR324" s="57">
        <v>2018</v>
      </c>
      <c r="AS324" s="70">
        <v>13617.418299999999</v>
      </c>
      <c r="AT324" s="57">
        <v>0</v>
      </c>
      <c r="AU324" s="57">
        <v>3.6</v>
      </c>
      <c r="AV324" s="57" t="s">
        <v>135</v>
      </c>
      <c r="AW324" s="57" t="s">
        <v>2909</v>
      </c>
    </row>
    <row r="325" spans="1:49" s="80" customFormat="1" ht="58.5" customHeight="1">
      <c r="A325" s="57">
        <v>1</v>
      </c>
      <c r="B325" s="57" t="s">
        <v>4146</v>
      </c>
      <c r="C325" s="57" t="s">
        <v>131</v>
      </c>
      <c r="D325" s="57" t="s">
        <v>2732</v>
      </c>
      <c r="E325" s="66" t="s">
        <v>4031</v>
      </c>
      <c r="F325" s="57" t="s">
        <v>5593</v>
      </c>
      <c r="G325" s="77" t="s">
        <v>4147</v>
      </c>
      <c r="H325" s="60" t="s">
        <v>2907</v>
      </c>
      <c r="I325" s="60" t="s">
        <v>2908</v>
      </c>
      <c r="J325" s="47" t="s">
        <v>135</v>
      </c>
      <c r="K325" s="47" t="s">
        <v>136</v>
      </c>
      <c r="L325" s="57" t="s">
        <v>2909</v>
      </c>
      <c r="M325" s="57"/>
      <c r="N325" s="47" t="s">
        <v>2867</v>
      </c>
      <c r="O325" s="78">
        <v>20789.329999999998</v>
      </c>
      <c r="P325" s="78">
        <v>19634.809466269649</v>
      </c>
      <c r="Q325" s="78">
        <v>19634.809466269649</v>
      </c>
      <c r="R325" s="78">
        <v>23169.075170198186</v>
      </c>
      <c r="S325" s="57" t="s">
        <v>566</v>
      </c>
      <c r="T325" s="52" t="s">
        <v>131</v>
      </c>
      <c r="U325" s="52" t="s">
        <v>139</v>
      </c>
      <c r="V325" s="63">
        <v>42758</v>
      </c>
      <c r="W325" s="72">
        <v>42788</v>
      </c>
      <c r="X325" s="57"/>
      <c r="Y325" s="57"/>
      <c r="Z325" s="57"/>
      <c r="AA325" s="57"/>
      <c r="AB325" s="54" t="s">
        <v>5568</v>
      </c>
      <c r="AC325" s="54" t="s">
        <v>567</v>
      </c>
      <c r="AD325" s="47">
        <v>796</v>
      </c>
      <c r="AE325" s="47" t="s">
        <v>555</v>
      </c>
      <c r="AF325" s="47">
        <v>1</v>
      </c>
      <c r="AG325" s="57">
        <v>46</v>
      </c>
      <c r="AH325" s="57" t="s">
        <v>201</v>
      </c>
      <c r="AI325" s="63">
        <v>42808</v>
      </c>
      <c r="AJ325" s="53">
        <v>42808</v>
      </c>
      <c r="AK325" s="63">
        <v>43130</v>
      </c>
      <c r="AL325" s="50" t="s">
        <v>310</v>
      </c>
      <c r="AM325" s="53" t="s">
        <v>2910</v>
      </c>
      <c r="AN325" s="47" t="s">
        <v>2911</v>
      </c>
      <c r="AO325" s="261" t="s">
        <v>4148</v>
      </c>
      <c r="AP325" s="81" t="s">
        <v>4149</v>
      </c>
      <c r="AQ325" s="63" t="s">
        <v>2914</v>
      </c>
      <c r="AR325" s="57">
        <v>2018</v>
      </c>
      <c r="AS325" s="70">
        <v>27080.032399999996</v>
      </c>
      <c r="AT325" s="57">
        <v>0</v>
      </c>
      <c r="AU325" s="57">
        <v>6.4</v>
      </c>
      <c r="AV325" s="57" t="s">
        <v>135</v>
      </c>
      <c r="AW325" s="57" t="s">
        <v>2909</v>
      </c>
    </row>
    <row r="326" spans="1:49" s="80" customFormat="1" ht="58.5" customHeight="1">
      <c r="A326" s="57">
        <v>1</v>
      </c>
      <c r="B326" s="57" t="s">
        <v>4150</v>
      </c>
      <c r="C326" s="57" t="s">
        <v>131</v>
      </c>
      <c r="D326" s="57" t="s">
        <v>2732</v>
      </c>
      <c r="E326" s="66" t="s">
        <v>4031</v>
      </c>
      <c r="F326" s="57" t="s">
        <v>5594</v>
      </c>
      <c r="G326" s="77" t="s">
        <v>4151</v>
      </c>
      <c r="H326" s="60" t="s">
        <v>2907</v>
      </c>
      <c r="I326" s="60" t="s">
        <v>2908</v>
      </c>
      <c r="J326" s="47" t="s">
        <v>135</v>
      </c>
      <c r="K326" s="47" t="s">
        <v>136</v>
      </c>
      <c r="L326" s="57" t="s">
        <v>2909</v>
      </c>
      <c r="M326" s="57"/>
      <c r="N326" s="47" t="s">
        <v>2867</v>
      </c>
      <c r="O326" s="78">
        <v>25479.449000000001</v>
      </c>
      <c r="P326" s="78">
        <v>25176.542170703106</v>
      </c>
      <c r="Q326" s="78">
        <v>25176.542170703106</v>
      </c>
      <c r="R326" s="78">
        <v>29708.319761429662</v>
      </c>
      <c r="S326" s="57" t="s">
        <v>566</v>
      </c>
      <c r="T326" s="52" t="s">
        <v>131</v>
      </c>
      <c r="U326" s="52" t="s">
        <v>139</v>
      </c>
      <c r="V326" s="63">
        <v>42809</v>
      </c>
      <c r="W326" s="72">
        <v>42839</v>
      </c>
      <c r="X326" s="57"/>
      <c r="Y326" s="57"/>
      <c r="Z326" s="57"/>
      <c r="AA326" s="57"/>
      <c r="AB326" s="54" t="s">
        <v>5568</v>
      </c>
      <c r="AC326" s="54" t="s">
        <v>567</v>
      </c>
      <c r="AD326" s="47">
        <v>796</v>
      </c>
      <c r="AE326" s="47" t="s">
        <v>555</v>
      </c>
      <c r="AF326" s="47">
        <v>1</v>
      </c>
      <c r="AG326" s="57">
        <v>46</v>
      </c>
      <c r="AH326" s="57" t="s">
        <v>201</v>
      </c>
      <c r="AI326" s="63">
        <v>42859</v>
      </c>
      <c r="AJ326" s="53">
        <v>42859</v>
      </c>
      <c r="AK326" s="63">
        <v>43130</v>
      </c>
      <c r="AL326" s="50" t="s">
        <v>310</v>
      </c>
      <c r="AM326" s="53" t="s">
        <v>2910</v>
      </c>
      <c r="AN326" s="47" t="s">
        <v>2911</v>
      </c>
      <c r="AO326" s="261" t="s">
        <v>4152</v>
      </c>
      <c r="AP326" s="81" t="s">
        <v>4153</v>
      </c>
      <c r="AQ326" s="63" t="s">
        <v>2914</v>
      </c>
      <c r="AR326" s="57">
        <v>2018</v>
      </c>
      <c r="AS326" s="70">
        <v>33634.354199999987</v>
      </c>
      <c r="AT326" s="57">
        <v>0</v>
      </c>
      <c r="AU326" s="57">
        <v>7.4</v>
      </c>
      <c r="AV326" s="57" t="s">
        <v>135</v>
      </c>
      <c r="AW326" s="57" t="s">
        <v>2909</v>
      </c>
    </row>
    <row r="327" spans="1:49" s="80" customFormat="1" ht="58.5" customHeight="1">
      <c r="A327" s="57">
        <v>1</v>
      </c>
      <c r="B327" s="57" t="s">
        <v>4154</v>
      </c>
      <c r="C327" s="57" t="s">
        <v>131</v>
      </c>
      <c r="D327" s="57" t="s">
        <v>2732</v>
      </c>
      <c r="E327" s="66" t="s">
        <v>4031</v>
      </c>
      <c r="F327" s="57" t="s">
        <v>5595</v>
      </c>
      <c r="G327" s="77" t="s">
        <v>4155</v>
      </c>
      <c r="H327" s="60" t="s">
        <v>2907</v>
      </c>
      <c r="I327" s="60" t="s">
        <v>2908</v>
      </c>
      <c r="J327" s="47" t="s">
        <v>135</v>
      </c>
      <c r="K327" s="47" t="s">
        <v>136</v>
      </c>
      <c r="L327" s="57" t="s">
        <v>2909</v>
      </c>
      <c r="M327" s="57"/>
      <c r="N327" s="47" t="s">
        <v>2867</v>
      </c>
      <c r="O327" s="78">
        <v>21925.584662750724</v>
      </c>
      <c r="P327" s="78">
        <v>21298.173444817545</v>
      </c>
      <c r="Q327" s="78">
        <v>21298.173444817545</v>
      </c>
      <c r="R327" s="78">
        <v>25131.844664884702</v>
      </c>
      <c r="S327" s="57" t="s">
        <v>566</v>
      </c>
      <c r="T327" s="52" t="s">
        <v>131</v>
      </c>
      <c r="U327" s="52" t="s">
        <v>139</v>
      </c>
      <c r="V327" s="63">
        <v>42809</v>
      </c>
      <c r="W327" s="72">
        <v>42839</v>
      </c>
      <c r="X327" s="57"/>
      <c r="Y327" s="57"/>
      <c r="Z327" s="57"/>
      <c r="AA327" s="57"/>
      <c r="AB327" s="54" t="s">
        <v>5568</v>
      </c>
      <c r="AC327" s="54" t="s">
        <v>567</v>
      </c>
      <c r="AD327" s="47">
        <v>796</v>
      </c>
      <c r="AE327" s="47" t="s">
        <v>555</v>
      </c>
      <c r="AF327" s="47">
        <v>1</v>
      </c>
      <c r="AG327" s="57">
        <v>46</v>
      </c>
      <c r="AH327" s="57" t="s">
        <v>201</v>
      </c>
      <c r="AI327" s="63">
        <v>42859</v>
      </c>
      <c r="AJ327" s="53">
        <v>42859</v>
      </c>
      <c r="AK327" s="63">
        <v>43130</v>
      </c>
      <c r="AL327" s="50" t="s">
        <v>310</v>
      </c>
      <c r="AM327" s="53" t="s">
        <v>2910</v>
      </c>
      <c r="AN327" s="47" t="s">
        <v>2911</v>
      </c>
      <c r="AO327" s="261" t="s">
        <v>4156</v>
      </c>
      <c r="AP327" s="81" t="s">
        <v>4157</v>
      </c>
      <c r="AQ327" s="63" t="s">
        <v>2914</v>
      </c>
      <c r="AR327" s="57">
        <v>2018</v>
      </c>
      <c r="AS327" s="70">
        <v>25407.052000000003</v>
      </c>
      <c r="AT327" s="57">
        <v>0</v>
      </c>
      <c r="AU327" s="57">
        <v>3.8</v>
      </c>
      <c r="AV327" s="57" t="s">
        <v>135</v>
      </c>
      <c r="AW327" s="57" t="s">
        <v>2909</v>
      </c>
    </row>
    <row r="328" spans="1:49" s="84" customFormat="1" ht="89.25">
      <c r="A328" s="57">
        <v>1</v>
      </c>
      <c r="B328" s="57" t="s">
        <v>4158</v>
      </c>
      <c r="C328" s="57" t="s">
        <v>131</v>
      </c>
      <c r="D328" s="57" t="s">
        <v>2732</v>
      </c>
      <c r="E328" s="66" t="s">
        <v>4031</v>
      </c>
      <c r="F328" s="57" t="s">
        <v>5596</v>
      </c>
      <c r="G328" s="77" t="s">
        <v>4159</v>
      </c>
      <c r="H328" s="50" t="s">
        <v>2907</v>
      </c>
      <c r="I328" s="47" t="s">
        <v>2908</v>
      </c>
      <c r="J328" s="47" t="s">
        <v>135</v>
      </c>
      <c r="K328" s="47" t="s">
        <v>136</v>
      </c>
      <c r="L328" s="57" t="s">
        <v>2909</v>
      </c>
      <c r="M328" s="57"/>
      <c r="N328" s="47" t="s">
        <v>2867</v>
      </c>
      <c r="O328" s="78">
        <v>9575.0746346642882</v>
      </c>
      <c r="P328" s="78">
        <v>9325.292247198222</v>
      </c>
      <c r="Q328" s="78">
        <v>9325.292247198222</v>
      </c>
      <c r="R328" s="78">
        <v>11003.844851693901</v>
      </c>
      <c r="S328" s="57" t="s">
        <v>566</v>
      </c>
      <c r="T328" s="52" t="s">
        <v>131</v>
      </c>
      <c r="U328" s="52" t="s">
        <v>139</v>
      </c>
      <c r="V328" s="63">
        <v>42809</v>
      </c>
      <c r="W328" s="72">
        <v>42839</v>
      </c>
      <c r="X328" s="57"/>
      <c r="Y328" s="57"/>
      <c r="Z328" s="57"/>
      <c r="AA328" s="57"/>
      <c r="AB328" s="54" t="s">
        <v>5568</v>
      </c>
      <c r="AC328" s="54" t="s">
        <v>567</v>
      </c>
      <c r="AD328" s="47">
        <v>796</v>
      </c>
      <c r="AE328" s="47" t="s">
        <v>555</v>
      </c>
      <c r="AF328" s="47">
        <v>1</v>
      </c>
      <c r="AG328" s="57">
        <v>46</v>
      </c>
      <c r="AH328" s="57" t="s">
        <v>201</v>
      </c>
      <c r="AI328" s="63">
        <v>42859</v>
      </c>
      <c r="AJ328" s="53">
        <v>42859</v>
      </c>
      <c r="AK328" s="63">
        <v>43130</v>
      </c>
      <c r="AL328" s="50" t="s">
        <v>310</v>
      </c>
      <c r="AM328" s="53" t="s">
        <v>2910</v>
      </c>
      <c r="AN328" s="47" t="s">
        <v>2911</v>
      </c>
      <c r="AO328" s="261" t="s">
        <v>4160</v>
      </c>
      <c r="AP328" s="81" t="s">
        <v>4161</v>
      </c>
      <c r="AQ328" s="63" t="s">
        <v>2914</v>
      </c>
      <c r="AR328" s="83">
        <v>2018</v>
      </c>
      <c r="AS328" s="70">
        <v>11201.916999999999</v>
      </c>
      <c r="AT328" s="57">
        <v>0</v>
      </c>
      <c r="AU328" s="57">
        <v>4.5999999999999996</v>
      </c>
      <c r="AV328" s="240" t="s">
        <v>135</v>
      </c>
      <c r="AW328" s="57" t="s">
        <v>2909</v>
      </c>
    </row>
    <row r="329" spans="1:49" s="84" customFormat="1" ht="76.5">
      <c r="A329" s="57">
        <v>1</v>
      </c>
      <c r="B329" s="57" t="s">
        <v>4162</v>
      </c>
      <c r="C329" s="57" t="s">
        <v>131</v>
      </c>
      <c r="D329" s="57" t="s">
        <v>2732</v>
      </c>
      <c r="E329" s="66" t="s">
        <v>4031</v>
      </c>
      <c r="F329" s="57" t="s">
        <v>5597</v>
      </c>
      <c r="G329" s="77" t="s">
        <v>4163</v>
      </c>
      <c r="H329" s="50" t="s">
        <v>2907</v>
      </c>
      <c r="I329" s="47" t="s">
        <v>2908</v>
      </c>
      <c r="J329" s="47" t="s">
        <v>135</v>
      </c>
      <c r="K329" s="47" t="s">
        <v>136</v>
      </c>
      <c r="L329" s="57" t="s">
        <v>2909</v>
      </c>
      <c r="M329" s="57"/>
      <c r="N329" s="47" t="s">
        <v>2867</v>
      </c>
      <c r="O329" s="78">
        <v>7683.2280000000001</v>
      </c>
      <c r="P329" s="78">
        <v>7508.9608274249185</v>
      </c>
      <c r="Q329" s="78">
        <v>7508.9608274249185</v>
      </c>
      <c r="R329" s="78">
        <v>8860.5737763614034</v>
      </c>
      <c r="S329" s="57" t="s">
        <v>566</v>
      </c>
      <c r="T329" s="52" t="s">
        <v>131</v>
      </c>
      <c r="U329" s="52" t="s">
        <v>139</v>
      </c>
      <c r="V329" s="63">
        <v>42781</v>
      </c>
      <c r="W329" s="72">
        <v>42811</v>
      </c>
      <c r="X329" s="57"/>
      <c r="Y329" s="57"/>
      <c r="Z329" s="57"/>
      <c r="AA329" s="57"/>
      <c r="AB329" s="54" t="s">
        <v>5568</v>
      </c>
      <c r="AC329" s="54" t="s">
        <v>567</v>
      </c>
      <c r="AD329" s="47">
        <v>796</v>
      </c>
      <c r="AE329" s="47" t="s">
        <v>555</v>
      </c>
      <c r="AF329" s="47">
        <v>1</v>
      </c>
      <c r="AG329" s="57">
        <v>46</v>
      </c>
      <c r="AH329" s="57" t="s">
        <v>201</v>
      </c>
      <c r="AI329" s="63">
        <v>42831</v>
      </c>
      <c r="AJ329" s="53">
        <v>42831</v>
      </c>
      <c r="AK329" s="63">
        <v>43130</v>
      </c>
      <c r="AL329" s="50" t="s">
        <v>310</v>
      </c>
      <c r="AM329" s="53" t="s">
        <v>2910</v>
      </c>
      <c r="AN329" s="47" t="s">
        <v>2911</v>
      </c>
      <c r="AO329" s="261" t="s">
        <v>4164</v>
      </c>
      <c r="AP329" s="81" t="s">
        <v>4165</v>
      </c>
      <c r="AQ329" s="63" t="s">
        <v>2914</v>
      </c>
      <c r="AR329" s="83">
        <v>2018</v>
      </c>
      <c r="AS329" s="70">
        <v>10042.1304</v>
      </c>
      <c r="AT329" s="57">
        <v>0</v>
      </c>
      <c r="AU329" s="57">
        <v>2.2999999999999998</v>
      </c>
      <c r="AV329" s="240" t="s">
        <v>135</v>
      </c>
      <c r="AW329" s="57" t="s">
        <v>2909</v>
      </c>
    </row>
    <row r="330" spans="1:49" s="87" customFormat="1" ht="51">
      <c r="A330" s="57">
        <v>1</v>
      </c>
      <c r="B330" s="57" t="s">
        <v>4166</v>
      </c>
      <c r="C330" s="57" t="s">
        <v>131</v>
      </c>
      <c r="D330" s="57" t="s">
        <v>2732</v>
      </c>
      <c r="E330" s="66" t="s">
        <v>4031</v>
      </c>
      <c r="F330" s="57" t="s">
        <v>5598</v>
      </c>
      <c r="G330" s="77" t="s">
        <v>4167</v>
      </c>
      <c r="H330" s="50" t="s">
        <v>2907</v>
      </c>
      <c r="I330" s="47" t="s">
        <v>2908</v>
      </c>
      <c r="J330" s="47" t="s">
        <v>135</v>
      </c>
      <c r="K330" s="47" t="s">
        <v>136</v>
      </c>
      <c r="L330" s="57" t="s">
        <v>2909</v>
      </c>
      <c r="M330" s="85"/>
      <c r="N330" s="47" t="s">
        <v>2867</v>
      </c>
      <c r="O330" s="78">
        <v>4100.5549201601543</v>
      </c>
      <c r="P330" s="78">
        <v>3927.6178401263733</v>
      </c>
      <c r="Q330" s="78">
        <v>3927.6178401263733</v>
      </c>
      <c r="R330" s="78">
        <v>4634.5890513491204</v>
      </c>
      <c r="S330" s="57" t="s">
        <v>566</v>
      </c>
      <c r="T330" s="52" t="s">
        <v>131</v>
      </c>
      <c r="U330" s="52" t="s">
        <v>139</v>
      </c>
      <c r="V330" s="63">
        <v>42758</v>
      </c>
      <c r="W330" s="72">
        <v>42788</v>
      </c>
      <c r="X330" s="63"/>
      <c r="Y330" s="63"/>
      <c r="Z330" s="63"/>
      <c r="AA330" s="63"/>
      <c r="AB330" s="54" t="s">
        <v>5568</v>
      </c>
      <c r="AC330" s="54" t="s">
        <v>567</v>
      </c>
      <c r="AD330" s="47">
        <v>796</v>
      </c>
      <c r="AE330" s="47" t="s">
        <v>555</v>
      </c>
      <c r="AF330" s="47">
        <v>1</v>
      </c>
      <c r="AG330" s="57">
        <v>46</v>
      </c>
      <c r="AH330" s="57" t="s">
        <v>201</v>
      </c>
      <c r="AI330" s="63">
        <v>42808</v>
      </c>
      <c r="AJ330" s="53">
        <v>42808</v>
      </c>
      <c r="AK330" s="63">
        <v>43099</v>
      </c>
      <c r="AL330" s="50">
        <v>2017</v>
      </c>
      <c r="AM330" s="53" t="s">
        <v>2910</v>
      </c>
      <c r="AN330" s="47" t="s">
        <v>2911</v>
      </c>
      <c r="AO330" s="259" t="s">
        <v>4168</v>
      </c>
      <c r="AP330" s="66" t="s">
        <v>4169</v>
      </c>
      <c r="AQ330" s="63" t="s">
        <v>2914</v>
      </c>
      <c r="AR330" s="83">
        <v>2017</v>
      </c>
      <c r="AS330" s="70">
        <v>4702.6540000000005</v>
      </c>
      <c r="AT330" s="86">
        <v>0</v>
      </c>
      <c r="AU330" s="86">
        <v>1.1000000000000001</v>
      </c>
      <c r="AV330" s="240" t="s">
        <v>135</v>
      </c>
      <c r="AW330" s="57" t="s">
        <v>2909</v>
      </c>
    </row>
    <row r="331" spans="1:49" s="87" customFormat="1" ht="63.75">
      <c r="A331" s="57">
        <v>1</v>
      </c>
      <c r="B331" s="57" t="s">
        <v>4170</v>
      </c>
      <c r="C331" s="57" t="s">
        <v>131</v>
      </c>
      <c r="D331" s="57" t="s">
        <v>2732</v>
      </c>
      <c r="E331" s="66" t="s">
        <v>4031</v>
      </c>
      <c r="F331" s="57" t="s">
        <v>5599</v>
      </c>
      <c r="G331" s="77" t="s">
        <v>4171</v>
      </c>
      <c r="H331" s="50" t="s">
        <v>2907</v>
      </c>
      <c r="I331" s="47" t="s">
        <v>2908</v>
      </c>
      <c r="J331" s="47" t="s">
        <v>135</v>
      </c>
      <c r="K331" s="47" t="s">
        <v>136</v>
      </c>
      <c r="L331" s="57" t="s">
        <v>2909</v>
      </c>
      <c r="M331" s="85"/>
      <c r="N331" s="47" t="s">
        <v>2867</v>
      </c>
      <c r="O331" s="78">
        <v>5947.0707481438121</v>
      </c>
      <c r="P331" s="78">
        <v>5856.0745819111862</v>
      </c>
      <c r="Q331" s="78">
        <v>5856.0745819111862</v>
      </c>
      <c r="R331" s="78">
        <v>6910.1680066551999</v>
      </c>
      <c r="S331" s="57" t="s">
        <v>566</v>
      </c>
      <c r="T331" s="52" t="s">
        <v>131</v>
      </c>
      <c r="U331" s="52" t="s">
        <v>139</v>
      </c>
      <c r="V331" s="63">
        <v>42758</v>
      </c>
      <c r="W331" s="72">
        <v>42788</v>
      </c>
      <c r="X331" s="57"/>
      <c r="Y331" s="57"/>
      <c r="Z331" s="57"/>
      <c r="AA331" s="57"/>
      <c r="AB331" s="54" t="s">
        <v>5568</v>
      </c>
      <c r="AC331" s="54" t="s">
        <v>567</v>
      </c>
      <c r="AD331" s="47">
        <v>796</v>
      </c>
      <c r="AE331" s="47" t="s">
        <v>555</v>
      </c>
      <c r="AF331" s="47">
        <v>1</v>
      </c>
      <c r="AG331" s="57">
        <v>46</v>
      </c>
      <c r="AH331" s="57" t="s">
        <v>201</v>
      </c>
      <c r="AI331" s="63">
        <v>42808</v>
      </c>
      <c r="AJ331" s="53">
        <v>42808</v>
      </c>
      <c r="AK331" s="63">
        <v>43130</v>
      </c>
      <c r="AL331" s="50" t="s">
        <v>310</v>
      </c>
      <c r="AM331" s="53" t="s">
        <v>2910</v>
      </c>
      <c r="AN331" s="47" t="s">
        <v>2911</v>
      </c>
      <c r="AO331" s="259" t="s">
        <v>4172</v>
      </c>
      <c r="AP331" s="66" t="s">
        <v>4173</v>
      </c>
      <c r="AQ331" s="63" t="s">
        <v>2914</v>
      </c>
      <c r="AR331" s="83">
        <v>2018</v>
      </c>
      <c r="AS331" s="70">
        <v>7197.764000000001</v>
      </c>
      <c r="AT331" s="88">
        <v>2</v>
      </c>
      <c r="AU331" s="88">
        <v>0.05</v>
      </c>
      <c r="AV331" s="240" t="s">
        <v>135</v>
      </c>
      <c r="AW331" s="57" t="s">
        <v>2909</v>
      </c>
    </row>
    <row r="332" spans="1:49" s="80" customFormat="1" ht="108" customHeight="1">
      <c r="A332" s="57">
        <v>1</v>
      </c>
      <c r="B332" s="57" t="s">
        <v>4174</v>
      </c>
      <c r="C332" s="57" t="s">
        <v>131</v>
      </c>
      <c r="D332" s="57" t="s">
        <v>2732</v>
      </c>
      <c r="E332" s="66" t="s">
        <v>3454</v>
      </c>
      <c r="F332" s="57" t="s">
        <v>5600</v>
      </c>
      <c r="G332" s="77" t="s">
        <v>4175</v>
      </c>
      <c r="H332" s="50" t="s">
        <v>1878</v>
      </c>
      <c r="I332" s="47" t="s">
        <v>2964</v>
      </c>
      <c r="J332" s="47" t="s">
        <v>135</v>
      </c>
      <c r="K332" s="47" t="s">
        <v>136</v>
      </c>
      <c r="L332" s="57" t="s">
        <v>2909</v>
      </c>
      <c r="M332" s="57"/>
      <c r="N332" s="47" t="s">
        <v>2867</v>
      </c>
      <c r="O332" s="78">
        <v>661.89878886952431</v>
      </c>
      <c r="P332" s="78">
        <v>635.59847507790687</v>
      </c>
      <c r="Q332" s="78">
        <v>635.59847507790687</v>
      </c>
      <c r="R332" s="78">
        <v>750.00620059193011</v>
      </c>
      <c r="S332" s="57" t="s">
        <v>566</v>
      </c>
      <c r="T332" s="52" t="s">
        <v>131</v>
      </c>
      <c r="U332" s="52" t="s">
        <v>139</v>
      </c>
      <c r="V332" s="63">
        <v>42758</v>
      </c>
      <c r="W332" s="72">
        <v>42788</v>
      </c>
      <c r="X332" s="57"/>
      <c r="Y332" s="57"/>
      <c r="Z332" s="57"/>
      <c r="AA332" s="57"/>
      <c r="AB332" s="54" t="s">
        <v>5402</v>
      </c>
      <c r="AC332" s="54" t="s">
        <v>567</v>
      </c>
      <c r="AD332" s="47">
        <v>796</v>
      </c>
      <c r="AE332" s="47" t="s">
        <v>555</v>
      </c>
      <c r="AF332" s="47">
        <v>1</v>
      </c>
      <c r="AG332" s="57">
        <v>46</v>
      </c>
      <c r="AH332" s="57" t="s">
        <v>201</v>
      </c>
      <c r="AI332" s="63">
        <v>42808</v>
      </c>
      <c r="AJ332" s="53">
        <v>42808</v>
      </c>
      <c r="AK332" s="63">
        <v>43099</v>
      </c>
      <c r="AL332" s="50">
        <v>2017</v>
      </c>
      <c r="AM332" s="53" t="s">
        <v>2910</v>
      </c>
      <c r="AN332" s="47" t="s">
        <v>2911</v>
      </c>
      <c r="AO332" s="259" t="s">
        <v>4176</v>
      </c>
      <c r="AP332" s="66" t="s">
        <v>4177</v>
      </c>
      <c r="AQ332" s="63" t="s">
        <v>2914</v>
      </c>
      <c r="AR332" s="83">
        <v>2017</v>
      </c>
      <c r="AS332" s="70">
        <v>984.82799999999986</v>
      </c>
      <c r="AT332" s="86">
        <v>0</v>
      </c>
      <c r="AU332" s="86">
        <v>0.3</v>
      </c>
      <c r="AV332" s="240" t="s">
        <v>135</v>
      </c>
      <c r="AW332" s="57" t="s">
        <v>2909</v>
      </c>
    </row>
    <row r="333" spans="1:49" s="80" customFormat="1" ht="161.25" customHeight="1">
      <c r="A333" s="57">
        <v>1</v>
      </c>
      <c r="B333" s="57" t="s">
        <v>4178</v>
      </c>
      <c r="C333" s="57" t="s">
        <v>131</v>
      </c>
      <c r="D333" s="57" t="s">
        <v>2732</v>
      </c>
      <c r="E333" s="66" t="s">
        <v>4031</v>
      </c>
      <c r="F333" s="57" t="s">
        <v>5601</v>
      </c>
      <c r="G333" s="77" t="s">
        <v>4179</v>
      </c>
      <c r="H333" s="50" t="s">
        <v>2907</v>
      </c>
      <c r="I333" s="47" t="s">
        <v>2908</v>
      </c>
      <c r="J333" s="47" t="s">
        <v>135</v>
      </c>
      <c r="K333" s="47" t="s">
        <v>136</v>
      </c>
      <c r="L333" s="57" t="s">
        <v>2909</v>
      </c>
      <c r="M333" s="57"/>
      <c r="N333" s="47" t="s">
        <v>2867</v>
      </c>
      <c r="O333" s="78">
        <v>2814.0347297743183</v>
      </c>
      <c r="P333" s="78">
        <v>2803.9037185688144</v>
      </c>
      <c r="Q333" s="78">
        <v>2803.9037185688144</v>
      </c>
      <c r="R333" s="78">
        <v>3308.6063879112007</v>
      </c>
      <c r="S333" s="57" t="s">
        <v>566</v>
      </c>
      <c r="T333" s="52" t="s">
        <v>131</v>
      </c>
      <c r="U333" s="52" t="s">
        <v>139</v>
      </c>
      <c r="V333" s="63">
        <v>42758</v>
      </c>
      <c r="W333" s="72">
        <v>42788</v>
      </c>
      <c r="X333" s="57"/>
      <c r="Y333" s="57"/>
      <c r="Z333" s="57"/>
      <c r="AA333" s="57"/>
      <c r="AB333" s="54" t="s">
        <v>5568</v>
      </c>
      <c r="AC333" s="54" t="s">
        <v>567</v>
      </c>
      <c r="AD333" s="47">
        <v>796</v>
      </c>
      <c r="AE333" s="47" t="s">
        <v>555</v>
      </c>
      <c r="AF333" s="47">
        <v>1</v>
      </c>
      <c r="AG333" s="57">
        <v>46</v>
      </c>
      <c r="AH333" s="57" t="s">
        <v>201</v>
      </c>
      <c r="AI333" s="63">
        <v>42808</v>
      </c>
      <c r="AJ333" s="53">
        <v>42808</v>
      </c>
      <c r="AK333" s="63">
        <v>43130</v>
      </c>
      <c r="AL333" s="50" t="s">
        <v>310</v>
      </c>
      <c r="AM333" s="53" t="s">
        <v>2910</v>
      </c>
      <c r="AN333" s="47" t="s">
        <v>2911</v>
      </c>
      <c r="AO333" s="259" t="s">
        <v>4180</v>
      </c>
      <c r="AP333" s="66" t="s">
        <v>4181</v>
      </c>
      <c r="AQ333" s="63" t="s">
        <v>2914</v>
      </c>
      <c r="AR333" s="83">
        <v>2018</v>
      </c>
      <c r="AS333" s="70">
        <v>3325.4193599999999</v>
      </c>
      <c r="AT333" s="86">
        <v>0</v>
      </c>
      <c r="AU333" s="86">
        <v>2.5999999999999996</v>
      </c>
      <c r="AV333" s="240" t="s">
        <v>135</v>
      </c>
      <c r="AW333" s="57" t="s">
        <v>2909</v>
      </c>
    </row>
    <row r="334" spans="1:49" s="80" customFormat="1" ht="99.75" customHeight="1">
      <c r="A334" s="57">
        <v>1</v>
      </c>
      <c r="B334" s="57" t="s">
        <v>4182</v>
      </c>
      <c r="C334" s="57" t="s">
        <v>131</v>
      </c>
      <c r="D334" s="57" t="s">
        <v>2732</v>
      </c>
      <c r="E334" s="66" t="s">
        <v>4031</v>
      </c>
      <c r="F334" s="57" t="s">
        <v>5602</v>
      </c>
      <c r="G334" s="77" t="s">
        <v>4183</v>
      </c>
      <c r="H334" s="50" t="s">
        <v>2907</v>
      </c>
      <c r="I334" s="47" t="s">
        <v>2908</v>
      </c>
      <c r="J334" s="47" t="s">
        <v>135</v>
      </c>
      <c r="K334" s="47" t="s">
        <v>136</v>
      </c>
      <c r="L334" s="57" t="s">
        <v>2909</v>
      </c>
      <c r="M334" s="57"/>
      <c r="N334" s="47" t="s">
        <v>2867</v>
      </c>
      <c r="O334" s="78">
        <v>2314.3986530369816</v>
      </c>
      <c r="P334" s="78">
        <v>2263.5221565588049</v>
      </c>
      <c r="Q334" s="78">
        <v>2263.5221565588049</v>
      </c>
      <c r="R334" s="78">
        <v>2670.9561447393899</v>
      </c>
      <c r="S334" s="57" t="s">
        <v>566</v>
      </c>
      <c r="T334" s="52" t="s">
        <v>131</v>
      </c>
      <c r="U334" s="52" t="s">
        <v>139</v>
      </c>
      <c r="V334" s="63">
        <v>42758</v>
      </c>
      <c r="W334" s="72">
        <v>42788</v>
      </c>
      <c r="X334" s="57"/>
      <c r="Y334" s="57"/>
      <c r="Z334" s="57"/>
      <c r="AA334" s="57"/>
      <c r="AB334" s="54" t="s">
        <v>5568</v>
      </c>
      <c r="AC334" s="54" t="s">
        <v>567</v>
      </c>
      <c r="AD334" s="47">
        <v>796</v>
      </c>
      <c r="AE334" s="47" t="s">
        <v>555</v>
      </c>
      <c r="AF334" s="47">
        <v>1</v>
      </c>
      <c r="AG334" s="57">
        <v>46</v>
      </c>
      <c r="AH334" s="57" t="s">
        <v>201</v>
      </c>
      <c r="AI334" s="63">
        <v>42808</v>
      </c>
      <c r="AJ334" s="53">
        <v>42808</v>
      </c>
      <c r="AK334" s="63">
        <v>43130</v>
      </c>
      <c r="AL334" s="50" t="s">
        <v>310</v>
      </c>
      <c r="AM334" s="53" t="s">
        <v>2910</v>
      </c>
      <c r="AN334" s="47" t="s">
        <v>2911</v>
      </c>
      <c r="AO334" s="259" t="s">
        <v>4184</v>
      </c>
      <c r="AP334" s="66" t="s">
        <v>4185</v>
      </c>
      <c r="AQ334" s="63" t="s">
        <v>2914</v>
      </c>
      <c r="AR334" s="83">
        <v>2018</v>
      </c>
      <c r="AS334" s="70">
        <v>2797.0719999999997</v>
      </c>
      <c r="AT334" s="86">
        <v>1.26</v>
      </c>
      <c r="AU334" s="86">
        <v>0.22</v>
      </c>
      <c r="AV334" s="240" t="s">
        <v>135</v>
      </c>
      <c r="AW334" s="57" t="s">
        <v>2909</v>
      </c>
    </row>
    <row r="335" spans="1:49" s="80" customFormat="1" ht="51">
      <c r="A335" s="57">
        <v>1</v>
      </c>
      <c r="B335" s="57" t="s">
        <v>4186</v>
      </c>
      <c r="C335" s="57" t="s">
        <v>131</v>
      </c>
      <c r="D335" s="57" t="s">
        <v>2732</v>
      </c>
      <c r="E335" s="66" t="s">
        <v>4031</v>
      </c>
      <c r="F335" s="57" t="s">
        <v>5603</v>
      </c>
      <c r="G335" s="77" t="s">
        <v>4187</v>
      </c>
      <c r="H335" s="50" t="s">
        <v>2907</v>
      </c>
      <c r="I335" s="47" t="s">
        <v>2908</v>
      </c>
      <c r="J335" s="47" t="s">
        <v>135</v>
      </c>
      <c r="K335" s="47" t="s">
        <v>136</v>
      </c>
      <c r="L335" s="57" t="s">
        <v>2909</v>
      </c>
      <c r="M335" s="57"/>
      <c r="N335" s="47" t="s">
        <v>2867</v>
      </c>
      <c r="O335" s="78">
        <v>3635.5079999999998</v>
      </c>
      <c r="P335" s="78">
        <v>3508.0571371146616</v>
      </c>
      <c r="Q335" s="78">
        <v>3508.0571371146616</v>
      </c>
      <c r="R335" s="78">
        <v>4139.5074217953006</v>
      </c>
      <c r="S335" s="57" t="s">
        <v>566</v>
      </c>
      <c r="T335" s="52" t="s">
        <v>131</v>
      </c>
      <c r="U335" s="52" t="s">
        <v>139</v>
      </c>
      <c r="V335" s="63">
        <v>42781</v>
      </c>
      <c r="W335" s="72">
        <v>42811</v>
      </c>
      <c r="X335" s="57"/>
      <c r="Y335" s="57"/>
      <c r="Z335" s="57"/>
      <c r="AA335" s="57"/>
      <c r="AB335" s="54" t="s">
        <v>5568</v>
      </c>
      <c r="AC335" s="54" t="s">
        <v>567</v>
      </c>
      <c r="AD335" s="47">
        <v>796</v>
      </c>
      <c r="AE335" s="47" t="s">
        <v>555</v>
      </c>
      <c r="AF335" s="47">
        <v>1</v>
      </c>
      <c r="AG335" s="57">
        <v>46</v>
      </c>
      <c r="AH335" s="57" t="s">
        <v>201</v>
      </c>
      <c r="AI335" s="63">
        <v>42831</v>
      </c>
      <c r="AJ335" s="53">
        <v>42831</v>
      </c>
      <c r="AK335" s="63">
        <v>43099</v>
      </c>
      <c r="AL335" s="50">
        <v>2017</v>
      </c>
      <c r="AM335" s="53" t="s">
        <v>2910</v>
      </c>
      <c r="AN335" s="47" t="s">
        <v>2911</v>
      </c>
      <c r="AO335" s="259" t="s">
        <v>4188</v>
      </c>
      <c r="AP335" s="66" t="s">
        <v>4189</v>
      </c>
      <c r="AQ335" s="63" t="s">
        <v>2914</v>
      </c>
      <c r="AR335" s="83">
        <v>2017</v>
      </c>
      <c r="AS335" s="70">
        <v>4816.1774575999998</v>
      </c>
      <c r="AT335" s="86">
        <v>0.25</v>
      </c>
      <c r="AU335" s="86">
        <v>1.9000000000000001</v>
      </c>
      <c r="AV335" s="240" t="s">
        <v>135</v>
      </c>
      <c r="AW335" s="57" t="s">
        <v>2909</v>
      </c>
    </row>
    <row r="336" spans="1:49" s="80" customFormat="1" ht="77.25" customHeight="1">
      <c r="A336" s="57">
        <v>2</v>
      </c>
      <c r="B336" s="57" t="s">
        <v>4190</v>
      </c>
      <c r="C336" s="57" t="s">
        <v>131</v>
      </c>
      <c r="D336" s="57" t="s">
        <v>2732</v>
      </c>
      <c r="E336" s="66" t="s">
        <v>4031</v>
      </c>
      <c r="F336" s="57" t="s">
        <v>5604</v>
      </c>
      <c r="G336" s="77" t="s">
        <v>4191</v>
      </c>
      <c r="H336" s="50" t="s">
        <v>2907</v>
      </c>
      <c r="I336" s="47" t="s">
        <v>2908</v>
      </c>
      <c r="J336" s="47" t="s">
        <v>135</v>
      </c>
      <c r="K336" s="47" t="s">
        <v>136</v>
      </c>
      <c r="L336" s="57" t="s">
        <v>2917</v>
      </c>
      <c r="M336" s="57"/>
      <c r="N336" s="47" t="s">
        <v>2867</v>
      </c>
      <c r="O336" s="78">
        <v>3768.8890000000006</v>
      </c>
      <c r="P336" s="78">
        <v>3552.4445630854607</v>
      </c>
      <c r="Q336" s="78">
        <v>3552.4445630854607</v>
      </c>
      <c r="R336" s="78">
        <v>4191.8845844408434</v>
      </c>
      <c r="S336" s="57" t="s">
        <v>566</v>
      </c>
      <c r="T336" s="52" t="s">
        <v>131</v>
      </c>
      <c r="U336" s="52" t="s">
        <v>139</v>
      </c>
      <c r="V336" s="63">
        <v>42758</v>
      </c>
      <c r="W336" s="72">
        <v>42788</v>
      </c>
      <c r="X336" s="57"/>
      <c r="Y336" s="57"/>
      <c r="Z336" s="57"/>
      <c r="AA336" s="57"/>
      <c r="AB336" s="54" t="s">
        <v>5568</v>
      </c>
      <c r="AC336" s="54" t="s">
        <v>567</v>
      </c>
      <c r="AD336" s="47">
        <v>796</v>
      </c>
      <c r="AE336" s="47" t="s">
        <v>555</v>
      </c>
      <c r="AF336" s="47">
        <v>1</v>
      </c>
      <c r="AG336" s="57">
        <v>46</v>
      </c>
      <c r="AH336" s="57" t="s">
        <v>201</v>
      </c>
      <c r="AI336" s="63">
        <v>42808</v>
      </c>
      <c r="AJ336" s="53">
        <v>42808</v>
      </c>
      <c r="AK336" s="63">
        <v>43099</v>
      </c>
      <c r="AL336" s="50">
        <v>2017</v>
      </c>
      <c r="AM336" s="53" t="s">
        <v>2910</v>
      </c>
      <c r="AN336" s="47" t="s">
        <v>2911</v>
      </c>
      <c r="AO336" s="259" t="s">
        <v>4192</v>
      </c>
      <c r="AP336" s="66" t="s">
        <v>4193</v>
      </c>
      <c r="AQ336" s="63" t="s">
        <v>2914</v>
      </c>
      <c r="AR336" s="83">
        <v>2018</v>
      </c>
      <c r="AS336" s="70">
        <v>4768.5452000000005</v>
      </c>
      <c r="AT336" s="86">
        <v>0</v>
      </c>
      <c r="AU336" s="86">
        <v>0</v>
      </c>
      <c r="AV336" s="240" t="s">
        <v>135</v>
      </c>
      <c r="AW336" s="57" t="s">
        <v>2909</v>
      </c>
    </row>
    <row r="337" spans="1:49" s="80" customFormat="1" ht="63.75">
      <c r="A337" s="57">
        <v>2</v>
      </c>
      <c r="B337" s="57" t="s">
        <v>4194</v>
      </c>
      <c r="C337" s="57" t="s">
        <v>131</v>
      </c>
      <c r="D337" s="57" t="s">
        <v>2732</v>
      </c>
      <c r="E337" s="66" t="s">
        <v>4031</v>
      </c>
      <c r="F337" s="57" t="s">
        <v>5605</v>
      </c>
      <c r="G337" s="77" t="s">
        <v>4195</v>
      </c>
      <c r="H337" s="50" t="s">
        <v>2907</v>
      </c>
      <c r="I337" s="47" t="s">
        <v>2908</v>
      </c>
      <c r="J337" s="47" t="s">
        <v>135</v>
      </c>
      <c r="K337" s="47" t="s">
        <v>136</v>
      </c>
      <c r="L337" s="57" t="s">
        <v>2917</v>
      </c>
      <c r="M337" s="57"/>
      <c r="N337" s="47" t="s">
        <v>2867</v>
      </c>
      <c r="O337" s="78">
        <v>3603.8900000000003</v>
      </c>
      <c r="P337" s="78">
        <v>2602.2041076931332</v>
      </c>
      <c r="Q337" s="78">
        <v>2602.2041076931332</v>
      </c>
      <c r="R337" s="78">
        <v>3070.600847077897</v>
      </c>
      <c r="S337" s="57" t="s">
        <v>566</v>
      </c>
      <c r="T337" s="52" t="s">
        <v>131</v>
      </c>
      <c r="U337" s="52" t="s">
        <v>139</v>
      </c>
      <c r="V337" s="63">
        <v>42758</v>
      </c>
      <c r="W337" s="72">
        <v>42788</v>
      </c>
      <c r="X337" s="57"/>
      <c r="Y337" s="57"/>
      <c r="Z337" s="57"/>
      <c r="AA337" s="57"/>
      <c r="AB337" s="54" t="s">
        <v>5568</v>
      </c>
      <c r="AC337" s="54" t="s">
        <v>567</v>
      </c>
      <c r="AD337" s="47">
        <v>796</v>
      </c>
      <c r="AE337" s="47" t="s">
        <v>555</v>
      </c>
      <c r="AF337" s="47">
        <v>1</v>
      </c>
      <c r="AG337" s="57">
        <v>46</v>
      </c>
      <c r="AH337" s="57" t="s">
        <v>201</v>
      </c>
      <c r="AI337" s="63">
        <v>42808</v>
      </c>
      <c r="AJ337" s="53">
        <v>42808</v>
      </c>
      <c r="AK337" s="63">
        <v>43099</v>
      </c>
      <c r="AL337" s="50">
        <v>2017</v>
      </c>
      <c r="AM337" s="53" t="s">
        <v>2910</v>
      </c>
      <c r="AN337" s="47" t="s">
        <v>2911</v>
      </c>
      <c r="AO337" s="259" t="s">
        <v>4196</v>
      </c>
      <c r="AP337" s="66" t="s">
        <v>4197</v>
      </c>
      <c r="AQ337" s="63" t="s">
        <v>2914</v>
      </c>
      <c r="AR337" s="83">
        <v>2018</v>
      </c>
      <c r="AS337" s="70">
        <v>4559.6379999999999</v>
      </c>
      <c r="AT337" s="86">
        <v>0</v>
      </c>
      <c r="AU337" s="86">
        <v>0</v>
      </c>
      <c r="AV337" s="240" t="s">
        <v>135</v>
      </c>
      <c r="AW337" s="57" t="s">
        <v>2909</v>
      </c>
    </row>
    <row r="338" spans="1:49" s="80" customFormat="1" ht="51">
      <c r="A338" s="57">
        <v>2</v>
      </c>
      <c r="B338" s="57" t="s">
        <v>4198</v>
      </c>
      <c r="C338" s="57" t="s">
        <v>131</v>
      </c>
      <c r="D338" s="57" t="s">
        <v>2732</v>
      </c>
      <c r="E338" s="66" t="s">
        <v>4031</v>
      </c>
      <c r="F338" s="57" t="s">
        <v>5606</v>
      </c>
      <c r="G338" s="77" t="s">
        <v>4199</v>
      </c>
      <c r="H338" s="50" t="s">
        <v>2907</v>
      </c>
      <c r="I338" s="47" t="s">
        <v>2908</v>
      </c>
      <c r="J338" s="47" t="s">
        <v>135</v>
      </c>
      <c r="K338" s="47" t="s">
        <v>136</v>
      </c>
      <c r="L338" s="57" t="s">
        <v>2917</v>
      </c>
      <c r="M338" s="57"/>
      <c r="N338" s="47" t="s">
        <v>2867</v>
      </c>
      <c r="O338" s="78">
        <v>3603.89</v>
      </c>
      <c r="P338" s="78">
        <v>2848.8958847118133</v>
      </c>
      <c r="Q338" s="78">
        <v>2848.8958847118133</v>
      </c>
      <c r="R338" s="78">
        <v>3361.6971439599397</v>
      </c>
      <c r="S338" s="57" t="s">
        <v>566</v>
      </c>
      <c r="T338" s="52" t="s">
        <v>131</v>
      </c>
      <c r="U338" s="52" t="s">
        <v>139</v>
      </c>
      <c r="V338" s="63">
        <v>42758</v>
      </c>
      <c r="W338" s="72">
        <v>42788</v>
      </c>
      <c r="X338" s="57"/>
      <c r="Y338" s="57"/>
      <c r="Z338" s="57"/>
      <c r="AA338" s="57"/>
      <c r="AB338" s="54" t="s">
        <v>5568</v>
      </c>
      <c r="AC338" s="54" t="s">
        <v>567</v>
      </c>
      <c r="AD338" s="47">
        <v>796</v>
      </c>
      <c r="AE338" s="47" t="s">
        <v>555</v>
      </c>
      <c r="AF338" s="47">
        <v>1</v>
      </c>
      <c r="AG338" s="57">
        <v>46</v>
      </c>
      <c r="AH338" s="57" t="s">
        <v>201</v>
      </c>
      <c r="AI338" s="63">
        <v>42808</v>
      </c>
      <c r="AJ338" s="53">
        <v>42808</v>
      </c>
      <c r="AK338" s="63">
        <v>43099</v>
      </c>
      <c r="AL338" s="50">
        <v>2017</v>
      </c>
      <c r="AM338" s="53" t="s">
        <v>2910</v>
      </c>
      <c r="AN338" s="47" t="s">
        <v>2911</v>
      </c>
      <c r="AO338" s="259" t="s">
        <v>4200</v>
      </c>
      <c r="AP338" s="66" t="s">
        <v>4201</v>
      </c>
      <c r="AQ338" s="63" t="s">
        <v>2914</v>
      </c>
      <c r="AR338" s="83">
        <v>2018</v>
      </c>
      <c r="AS338" s="70">
        <v>4559.6379999999999</v>
      </c>
      <c r="AT338" s="86">
        <v>0</v>
      </c>
      <c r="AU338" s="86">
        <v>0</v>
      </c>
      <c r="AV338" s="240" t="s">
        <v>135</v>
      </c>
      <c r="AW338" s="57" t="s">
        <v>2909</v>
      </c>
    </row>
    <row r="339" spans="1:49" s="80" customFormat="1" ht="51">
      <c r="A339" s="57">
        <v>2</v>
      </c>
      <c r="B339" s="57" t="s">
        <v>4202</v>
      </c>
      <c r="C339" s="57" t="s">
        <v>131</v>
      </c>
      <c r="D339" s="57" t="s">
        <v>2732</v>
      </c>
      <c r="E339" s="66" t="s">
        <v>4031</v>
      </c>
      <c r="F339" s="57" t="s">
        <v>5607</v>
      </c>
      <c r="G339" s="77" t="s">
        <v>4203</v>
      </c>
      <c r="H339" s="50" t="s">
        <v>2907</v>
      </c>
      <c r="I339" s="47" t="s">
        <v>2908</v>
      </c>
      <c r="J339" s="47" t="s">
        <v>135</v>
      </c>
      <c r="K339" s="47" t="s">
        <v>136</v>
      </c>
      <c r="L339" s="57" t="s">
        <v>2917</v>
      </c>
      <c r="M339" s="57"/>
      <c r="N339" s="47" t="s">
        <v>2867</v>
      </c>
      <c r="O339" s="78">
        <v>3003.1699999999996</v>
      </c>
      <c r="P339" s="78">
        <v>2952.4445630854598</v>
      </c>
      <c r="Q339" s="78">
        <v>2952.4445630854598</v>
      </c>
      <c r="R339" s="78">
        <v>3483.8845844408424</v>
      </c>
      <c r="S339" s="57" t="s">
        <v>566</v>
      </c>
      <c r="T339" s="52" t="s">
        <v>131</v>
      </c>
      <c r="U339" s="52" t="s">
        <v>139</v>
      </c>
      <c r="V339" s="63">
        <v>42758</v>
      </c>
      <c r="W339" s="72">
        <v>42788</v>
      </c>
      <c r="X339" s="57"/>
      <c r="Y339" s="57"/>
      <c r="Z339" s="57"/>
      <c r="AA339" s="57"/>
      <c r="AB339" s="54" t="s">
        <v>5568</v>
      </c>
      <c r="AC339" s="54" t="s">
        <v>567</v>
      </c>
      <c r="AD339" s="47">
        <v>796</v>
      </c>
      <c r="AE339" s="47" t="s">
        <v>555</v>
      </c>
      <c r="AF339" s="47">
        <v>1</v>
      </c>
      <c r="AG339" s="57">
        <v>46</v>
      </c>
      <c r="AH339" s="57" t="s">
        <v>201</v>
      </c>
      <c r="AI339" s="63">
        <v>42808</v>
      </c>
      <c r="AJ339" s="53">
        <v>42808</v>
      </c>
      <c r="AK339" s="63">
        <v>43099</v>
      </c>
      <c r="AL339" s="50">
        <v>2017</v>
      </c>
      <c r="AM339" s="53" t="s">
        <v>2910</v>
      </c>
      <c r="AN339" s="47" t="s">
        <v>2911</v>
      </c>
      <c r="AO339" s="259" t="s">
        <v>4204</v>
      </c>
      <c r="AP339" s="66" t="s">
        <v>4205</v>
      </c>
      <c r="AQ339" s="63" t="s">
        <v>2914</v>
      </c>
      <c r="AR339" s="83">
        <v>2018</v>
      </c>
      <c r="AS339" s="70">
        <v>3845.8199999999997</v>
      </c>
      <c r="AT339" s="86">
        <v>0</v>
      </c>
      <c r="AU339" s="86">
        <v>0</v>
      </c>
      <c r="AV339" s="240" t="s">
        <v>135</v>
      </c>
      <c r="AW339" s="57" t="s">
        <v>2909</v>
      </c>
    </row>
    <row r="340" spans="1:49" s="80" customFormat="1" ht="63.75">
      <c r="A340" s="57">
        <v>2</v>
      </c>
      <c r="B340" s="57" t="s">
        <v>4206</v>
      </c>
      <c r="C340" s="57" t="s">
        <v>131</v>
      </c>
      <c r="D340" s="57" t="s">
        <v>2732</v>
      </c>
      <c r="E340" s="66" t="s">
        <v>4031</v>
      </c>
      <c r="F340" s="57" t="s">
        <v>5608</v>
      </c>
      <c r="G340" s="77" t="s">
        <v>4207</v>
      </c>
      <c r="H340" s="50" t="s">
        <v>2907</v>
      </c>
      <c r="I340" s="47" t="s">
        <v>2908</v>
      </c>
      <c r="J340" s="47" t="s">
        <v>135</v>
      </c>
      <c r="K340" s="47" t="s">
        <v>136</v>
      </c>
      <c r="L340" s="57" t="s">
        <v>2917</v>
      </c>
      <c r="M340" s="57"/>
      <c r="N340" s="47" t="s">
        <v>2867</v>
      </c>
      <c r="O340" s="78">
        <v>1858.6199999999994</v>
      </c>
      <c r="P340" s="78">
        <v>1762.8600437847685</v>
      </c>
      <c r="Q340" s="78">
        <v>1762.8600437847685</v>
      </c>
      <c r="R340" s="78">
        <v>2080.1748516660268</v>
      </c>
      <c r="S340" s="57" t="s">
        <v>566</v>
      </c>
      <c r="T340" s="52" t="s">
        <v>131</v>
      </c>
      <c r="U340" s="52" t="s">
        <v>139</v>
      </c>
      <c r="V340" s="63">
        <v>42758</v>
      </c>
      <c r="W340" s="72">
        <v>42788</v>
      </c>
      <c r="X340" s="57"/>
      <c r="Y340" s="57"/>
      <c r="Z340" s="57"/>
      <c r="AA340" s="57"/>
      <c r="AB340" s="54" t="s">
        <v>5568</v>
      </c>
      <c r="AC340" s="54" t="s">
        <v>567</v>
      </c>
      <c r="AD340" s="47">
        <v>796</v>
      </c>
      <c r="AE340" s="47" t="s">
        <v>555</v>
      </c>
      <c r="AF340" s="47">
        <v>1</v>
      </c>
      <c r="AG340" s="57">
        <v>46</v>
      </c>
      <c r="AH340" s="57" t="s">
        <v>201</v>
      </c>
      <c r="AI340" s="63">
        <v>42808</v>
      </c>
      <c r="AJ340" s="53">
        <v>42808</v>
      </c>
      <c r="AK340" s="63">
        <v>43099</v>
      </c>
      <c r="AL340" s="50">
        <v>2017</v>
      </c>
      <c r="AM340" s="53" t="s">
        <v>2910</v>
      </c>
      <c r="AN340" s="47" t="s">
        <v>2911</v>
      </c>
      <c r="AO340" s="259" t="s">
        <v>4208</v>
      </c>
      <c r="AP340" s="66" t="s">
        <v>4209</v>
      </c>
      <c r="AQ340" s="63" t="s">
        <v>2914</v>
      </c>
      <c r="AR340" s="83">
        <v>2018</v>
      </c>
      <c r="AS340" s="70">
        <v>2319.4434000000001</v>
      </c>
      <c r="AT340" s="86">
        <v>0</v>
      </c>
      <c r="AU340" s="86">
        <v>0</v>
      </c>
      <c r="AV340" s="240" t="s">
        <v>135</v>
      </c>
      <c r="AW340" s="57" t="s">
        <v>2909</v>
      </c>
    </row>
    <row r="341" spans="1:49" s="80" customFormat="1" ht="51">
      <c r="A341" s="57">
        <v>2</v>
      </c>
      <c r="B341" s="57" t="s">
        <v>4210</v>
      </c>
      <c r="C341" s="57" t="s">
        <v>131</v>
      </c>
      <c r="D341" s="57" t="s">
        <v>2732</v>
      </c>
      <c r="E341" s="66" t="s">
        <v>4031</v>
      </c>
      <c r="F341" s="57" t="s">
        <v>5609</v>
      </c>
      <c r="G341" s="77" t="s">
        <v>4211</v>
      </c>
      <c r="H341" s="50" t="s">
        <v>2907</v>
      </c>
      <c r="I341" s="47" t="s">
        <v>2908</v>
      </c>
      <c r="J341" s="47" t="s">
        <v>135</v>
      </c>
      <c r="K341" s="47" t="s">
        <v>136</v>
      </c>
      <c r="L341" s="57" t="s">
        <v>2917</v>
      </c>
      <c r="M341" s="57"/>
      <c r="N341" s="47" t="s">
        <v>2867</v>
      </c>
      <c r="O341" s="78">
        <v>1246.27</v>
      </c>
      <c r="P341" s="78">
        <v>1239.7275963701923</v>
      </c>
      <c r="Q341" s="78">
        <v>1239.7275963701923</v>
      </c>
      <c r="R341" s="78">
        <v>1462.8785637168269</v>
      </c>
      <c r="S341" s="57" t="s">
        <v>566</v>
      </c>
      <c r="T341" s="52" t="s">
        <v>131</v>
      </c>
      <c r="U341" s="52" t="s">
        <v>139</v>
      </c>
      <c r="V341" s="63">
        <v>42758</v>
      </c>
      <c r="W341" s="72">
        <v>42788</v>
      </c>
      <c r="X341" s="57"/>
      <c r="Y341" s="57"/>
      <c r="Z341" s="57"/>
      <c r="AA341" s="57"/>
      <c r="AB341" s="54" t="s">
        <v>5568</v>
      </c>
      <c r="AC341" s="54" t="s">
        <v>567</v>
      </c>
      <c r="AD341" s="47">
        <v>796</v>
      </c>
      <c r="AE341" s="47" t="s">
        <v>555</v>
      </c>
      <c r="AF341" s="47">
        <v>1</v>
      </c>
      <c r="AG341" s="57">
        <v>46</v>
      </c>
      <c r="AH341" s="57" t="s">
        <v>201</v>
      </c>
      <c r="AI341" s="63">
        <v>42808</v>
      </c>
      <c r="AJ341" s="53">
        <v>42808</v>
      </c>
      <c r="AK341" s="63">
        <v>43099</v>
      </c>
      <c r="AL341" s="50">
        <v>2017</v>
      </c>
      <c r="AM341" s="53" t="s">
        <v>2910</v>
      </c>
      <c r="AN341" s="47" t="s">
        <v>2911</v>
      </c>
      <c r="AO341" s="259" t="s">
        <v>4212</v>
      </c>
      <c r="AP341" s="66" t="s">
        <v>4213</v>
      </c>
      <c r="AQ341" s="63" t="s">
        <v>2914</v>
      </c>
      <c r="AR341" s="83">
        <v>2018</v>
      </c>
      <c r="AS341" s="70">
        <v>4998.3230599999997</v>
      </c>
      <c r="AT341" s="86">
        <v>0</v>
      </c>
      <c r="AU341" s="86">
        <v>0</v>
      </c>
      <c r="AV341" s="240" t="s">
        <v>135</v>
      </c>
      <c r="AW341" s="57" t="s">
        <v>2909</v>
      </c>
    </row>
    <row r="342" spans="1:49" s="80" customFormat="1" ht="51">
      <c r="A342" s="57">
        <v>2</v>
      </c>
      <c r="B342" s="57" t="s">
        <v>4214</v>
      </c>
      <c r="C342" s="57" t="s">
        <v>131</v>
      </c>
      <c r="D342" s="57" t="s">
        <v>2732</v>
      </c>
      <c r="E342" s="66" t="s">
        <v>4031</v>
      </c>
      <c r="F342" s="57" t="s">
        <v>5610</v>
      </c>
      <c r="G342" s="77" t="s">
        <v>4215</v>
      </c>
      <c r="H342" s="50" t="s">
        <v>2907</v>
      </c>
      <c r="I342" s="47" t="s">
        <v>2908</v>
      </c>
      <c r="J342" s="47" t="s">
        <v>135</v>
      </c>
      <c r="K342" s="47" t="s">
        <v>136</v>
      </c>
      <c r="L342" s="57" t="s">
        <v>2917</v>
      </c>
      <c r="M342" s="57"/>
      <c r="N342" s="47" t="s">
        <v>2867</v>
      </c>
      <c r="O342" s="89">
        <v>663.9</v>
      </c>
      <c r="P342" s="78">
        <v>619.86905612126247</v>
      </c>
      <c r="Q342" s="78">
        <v>619.86905612126247</v>
      </c>
      <c r="R342" s="78">
        <v>731.44548622308969</v>
      </c>
      <c r="S342" s="57" t="s">
        <v>566</v>
      </c>
      <c r="T342" s="52" t="s">
        <v>131</v>
      </c>
      <c r="U342" s="52" t="s">
        <v>139</v>
      </c>
      <c r="V342" s="63">
        <v>42758</v>
      </c>
      <c r="W342" s="72">
        <v>42788</v>
      </c>
      <c r="X342" s="57"/>
      <c r="Y342" s="57"/>
      <c r="Z342" s="57"/>
      <c r="AA342" s="57"/>
      <c r="AB342" s="54" t="s">
        <v>5568</v>
      </c>
      <c r="AC342" s="54" t="s">
        <v>567</v>
      </c>
      <c r="AD342" s="47">
        <v>796</v>
      </c>
      <c r="AE342" s="47" t="s">
        <v>555</v>
      </c>
      <c r="AF342" s="47">
        <v>1</v>
      </c>
      <c r="AG342" s="57">
        <v>46</v>
      </c>
      <c r="AH342" s="57" t="s">
        <v>201</v>
      </c>
      <c r="AI342" s="63">
        <v>42808</v>
      </c>
      <c r="AJ342" s="53">
        <v>42808</v>
      </c>
      <c r="AK342" s="63">
        <v>43099</v>
      </c>
      <c r="AL342" s="50">
        <v>2017</v>
      </c>
      <c r="AM342" s="53" t="s">
        <v>2910</v>
      </c>
      <c r="AN342" s="47" t="s">
        <v>2911</v>
      </c>
      <c r="AO342" s="259" t="s">
        <v>4216</v>
      </c>
      <c r="AP342" s="66" t="s">
        <v>4217</v>
      </c>
      <c r="AQ342" s="63" t="s">
        <v>2914</v>
      </c>
      <c r="AR342" s="83">
        <v>2018</v>
      </c>
      <c r="AS342" s="70">
        <v>832.24219999999991</v>
      </c>
      <c r="AT342" s="86">
        <v>0</v>
      </c>
      <c r="AU342" s="86">
        <v>0</v>
      </c>
      <c r="AV342" s="240" t="s">
        <v>135</v>
      </c>
      <c r="AW342" s="57" t="s">
        <v>2909</v>
      </c>
    </row>
    <row r="343" spans="1:49" s="80" customFormat="1" ht="63.75">
      <c r="A343" s="57">
        <v>2</v>
      </c>
      <c r="B343" s="57" t="s">
        <v>4218</v>
      </c>
      <c r="C343" s="57" t="s">
        <v>131</v>
      </c>
      <c r="D343" s="57" t="s">
        <v>2732</v>
      </c>
      <c r="E343" s="66" t="s">
        <v>4031</v>
      </c>
      <c r="F343" s="57" t="s">
        <v>5611</v>
      </c>
      <c r="G343" s="77" t="s">
        <v>4219</v>
      </c>
      <c r="H343" s="50" t="s">
        <v>2907</v>
      </c>
      <c r="I343" s="47" t="s">
        <v>2908</v>
      </c>
      <c r="J343" s="47" t="s">
        <v>135</v>
      </c>
      <c r="K343" s="47" t="s">
        <v>136</v>
      </c>
      <c r="L343" s="57" t="s">
        <v>2917</v>
      </c>
      <c r="M343" s="57"/>
      <c r="N343" s="47" t="s">
        <v>2867</v>
      </c>
      <c r="O343" s="89">
        <v>1422.18</v>
      </c>
      <c r="P343" s="78">
        <v>1364.1177311781419</v>
      </c>
      <c r="Q343" s="78">
        <v>1364.1177311781419</v>
      </c>
      <c r="R343" s="78">
        <v>1609.6589227902073</v>
      </c>
      <c r="S343" s="57" t="s">
        <v>566</v>
      </c>
      <c r="T343" s="52" t="s">
        <v>131</v>
      </c>
      <c r="U343" s="52" t="s">
        <v>139</v>
      </c>
      <c r="V343" s="63">
        <v>42781</v>
      </c>
      <c r="W343" s="72">
        <v>42811</v>
      </c>
      <c r="X343" s="57"/>
      <c r="Y343" s="57"/>
      <c r="Z343" s="57"/>
      <c r="AA343" s="57"/>
      <c r="AB343" s="54" t="s">
        <v>5568</v>
      </c>
      <c r="AC343" s="54" t="s">
        <v>567</v>
      </c>
      <c r="AD343" s="47">
        <v>796</v>
      </c>
      <c r="AE343" s="47" t="s">
        <v>555</v>
      </c>
      <c r="AF343" s="47">
        <v>1</v>
      </c>
      <c r="AG343" s="57">
        <v>46</v>
      </c>
      <c r="AH343" s="57" t="s">
        <v>201</v>
      </c>
      <c r="AI343" s="63">
        <v>42831</v>
      </c>
      <c r="AJ343" s="53">
        <v>42831</v>
      </c>
      <c r="AK343" s="63">
        <v>43099</v>
      </c>
      <c r="AL343" s="50">
        <v>2017</v>
      </c>
      <c r="AM343" s="53" t="s">
        <v>2910</v>
      </c>
      <c r="AN343" s="47" t="s">
        <v>2911</v>
      </c>
      <c r="AO343" s="259" t="s">
        <v>4220</v>
      </c>
      <c r="AP343" s="66" t="s">
        <v>4221</v>
      </c>
      <c r="AQ343" s="63" t="s">
        <v>2914</v>
      </c>
      <c r="AR343" s="83">
        <v>2018</v>
      </c>
      <c r="AS343" s="70">
        <v>1790.3875797999999</v>
      </c>
      <c r="AT343" s="86">
        <v>0</v>
      </c>
      <c r="AU343" s="86">
        <v>0</v>
      </c>
      <c r="AV343" s="240" t="s">
        <v>135</v>
      </c>
      <c r="AW343" s="57" t="s">
        <v>2909</v>
      </c>
    </row>
    <row r="344" spans="1:49" s="80" customFormat="1" ht="51">
      <c r="A344" s="57">
        <v>2</v>
      </c>
      <c r="B344" s="57" t="s">
        <v>4222</v>
      </c>
      <c r="C344" s="57" t="s">
        <v>131</v>
      </c>
      <c r="D344" s="57" t="s">
        <v>2732</v>
      </c>
      <c r="E344" s="66" t="s">
        <v>4031</v>
      </c>
      <c r="F344" s="57" t="s">
        <v>5612</v>
      </c>
      <c r="G344" s="77" t="s">
        <v>4223</v>
      </c>
      <c r="H344" s="50" t="s">
        <v>2907</v>
      </c>
      <c r="I344" s="50" t="s">
        <v>2908</v>
      </c>
      <c r="J344" s="47" t="s">
        <v>135</v>
      </c>
      <c r="K344" s="47" t="s">
        <v>136</v>
      </c>
      <c r="L344" s="57" t="s">
        <v>2917</v>
      </c>
      <c r="M344" s="57"/>
      <c r="N344" s="47" t="s">
        <v>2867</v>
      </c>
      <c r="O344" s="89">
        <v>558.51</v>
      </c>
      <c r="P344" s="78">
        <v>525.18187210883696</v>
      </c>
      <c r="Q344" s="78">
        <v>525.18187210883696</v>
      </c>
      <c r="R344" s="78">
        <v>619.71460908842755</v>
      </c>
      <c r="S344" s="57" t="s">
        <v>566</v>
      </c>
      <c r="T344" s="52" t="s">
        <v>131</v>
      </c>
      <c r="U344" s="52" t="s">
        <v>139</v>
      </c>
      <c r="V344" s="63">
        <v>42758</v>
      </c>
      <c r="W344" s="72">
        <v>42788</v>
      </c>
      <c r="X344" s="57"/>
      <c r="Y344" s="57"/>
      <c r="Z344" s="57"/>
      <c r="AA344" s="57"/>
      <c r="AB344" s="54" t="s">
        <v>5568</v>
      </c>
      <c r="AC344" s="54" t="s">
        <v>567</v>
      </c>
      <c r="AD344" s="47">
        <v>796</v>
      </c>
      <c r="AE344" s="47" t="s">
        <v>555</v>
      </c>
      <c r="AF344" s="47">
        <v>1</v>
      </c>
      <c r="AG344" s="57">
        <v>46</v>
      </c>
      <c r="AH344" s="57" t="s">
        <v>201</v>
      </c>
      <c r="AI344" s="63">
        <v>42808</v>
      </c>
      <c r="AJ344" s="53">
        <v>42808</v>
      </c>
      <c r="AK344" s="63">
        <v>43099</v>
      </c>
      <c r="AL344" s="50">
        <v>2017</v>
      </c>
      <c r="AM344" s="53" t="s">
        <v>2910</v>
      </c>
      <c r="AN344" s="47" t="s">
        <v>2911</v>
      </c>
      <c r="AO344" s="259" t="s">
        <v>4224</v>
      </c>
      <c r="AP344" s="66" t="s">
        <v>4225</v>
      </c>
      <c r="AQ344" s="63" t="s">
        <v>2914</v>
      </c>
      <c r="AR344" s="83">
        <v>2018</v>
      </c>
      <c r="AS344" s="70">
        <v>729.49425459999998</v>
      </c>
      <c r="AT344" s="86">
        <v>0.63</v>
      </c>
      <c r="AU344" s="86">
        <v>0</v>
      </c>
      <c r="AV344" s="240" t="s">
        <v>135</v>
      </c>
      <c r="AW344" s="57" t="s">
        <v>2909</v>
      </c>
    </row>
    <row r="345" spans="1:49" s="80" customFormat="1" ht="102">
      <c r="A345" s="57">
        <v>2</v>
      </c>
      <c r="B345" s="57" t="s">
        <v>4226</v>
      </c>
      <c r="C345" s="57" t="s">
        <v>131</v>
      </c>
      <c r="D345" s="57" t="s">
        <v>2732</v>
      </c>
      <c r="E345" s="66" t="s">
        <v>4031</v>
      </c>
      <c r="F345" s="57" t="s">
        <v>5613</v>
      </c>
      <c r="G345" s="77" t="s">
        <v>4227</v>
      </c>
      <c r="H345" s="50" t="s">
        <v>2907</v>
      </c>
      <c r="I345" s="47" t="s">
        <v>2908</v>
      </c>
      <c r="J345" s="47" t="s">
        <v>135</v>
      </c>
      <c r="K345" s="47" t="s">
        <v>136</v>
      </c>
      <c r="L345" s="57" t="s">
        <v>2909</v>
      </c>
      <c r="M345" s="57"/>
      <c r="N345" s="47" t="s">
        <v>2867</v>
      </c>
      <c r="O345" s="89">
        <v>92420.68</v>
      </c>
      <c r="P345" s="78">
        <v>87532.522922269301</v>
      </c>
      <c r="Q345" s="78">
        <v>87532.522922269301</v>
      </c>
      <c r="R345" s="78">
        <v>103288.37704827778</v>
      </c>
      <c r="S345" s="57" t="s">
        <v>566</v>
      </c>
      <c r="T345" s="52" t="s">
        <v>131</v>
      </c>
      <c r="U345" s="52" t="s">
        <v>139</v>
      </c>
      <c r="V345" s="63">
        <v>42758</v>
      </c>
      <c r="W345" s="72">
        <v>42788</v>
      </c>
      <c r="X345" s="57"/>
      <c r="Y345" s="57"/>
      <c r="Z345" s="57"/>
      <c r="AA345" s="57"/>
      <c r="AB345" s="54" t="s">
        <v>5568</v>
      </c>
      <c r="AC345" s="54" t="s">
        <v>567</v>
      </c>
      <c r="AD345" s="47">
        <v>796</v>
      </c>
      <c r="AE345" s="47" t="s">
        <v>555</v>
      </c>
      <c r="AF345" s="47">
        <v>1</v>
      </c>
      <c r="AG345" s="57">
        <v>46</v>
      </c>
      <c r="AH345" s="57" t="s">
        <v>201</v>
      </c>
      <c r="AI345" s="63">
        <v>42808</v>
      </c>
      <c r="AJ345" s="53">
        <v>42808</v>
      </c>
      <c r="AK345" s="63">
        <v>43130</v>
      </c>
      <c r="AL345" s="50" t="s">
        <v>310</v>
      </c>
      <c r="AM345" s="53" t="s">
        <v>2910</v>
      </c>
      <c r="AN345" s="47" t="s">
        <v>2911</v>
      </c>
      <c r="AO345" s="259" t="s">
        <v>4228</v>
      </c>
      <c r="AP345" s="66" t="s">
        <v>4229</v>
      </c>
      <c r="AQ345" s="63" t="s">
        <v>2914</v>
      </c>
      <c r="AR345" s="83">
        <v>2019</v>
      </c>
      <c r="AS345" s="70">
        <v>180514.70316</v>
      </c>
      <c r="AT345" s="86"/>
      <c r="AU345" s="86">
        <v>22</v>
      </c>
      <c r="AV345" s="240" t="s">
        <v>135</v>
      </c>
      <c r="AW345" s="57" t="s">
        <v>2909</v>
      </c>
    </row>
    <row r="346" spans="1:49" s="80" customFormat="1" ht="38.25">
      <c r="A346" s="57">
        <v>2</v>
      </c>
      <c r="B346" s="57" t="s">
        <v>4230</v>
      </c>
      <c r="C346" s="57" t="s">
        <v>131</v>
      </c>
      <c r="D346" s="57" t="s">
        <v>2729</v>
      </c>
      <c r="E346" s="66" t="s">
        <v>3448</v>
      </c>
      <c r="F346" s="57" t="s">
        <v>5614</v>
      </c>
      <c r="G346" s="77" t="s">
        <v>4231</v>
      </c>
      <c r="H346" s="50" t="s">
        <v>2603</v>
      </c>
      <c r="I346" s="47">
        <v>71</v>
      </c>
      <c r="J346" s="47" t="s">
        <v>136</v>
      </c>
      <c r="K346" s="47" t="s">
        <v>136</v>
      </c>
      <c r="L346" s="57" t="s">
        <v>2885</v>
      </c>
      <c r="M346" s="57" t="s">
        <v>2910</v>
      </c>
      <c r="N346" s="47" t="s">
        <v>2867</v>
      </c>
      <c r="O346" s="89">
        <v>58654.680149847438</v>
      </c>
      <c r="P346" s="78">
        <v>41058.276104893208</v>
      </c>
      <c r="Q346" s="78">
        <v>41058.276104893208</v>
      </c>
      <c r="R346" s="78">
        <v>48448.765803773982</v>
      </c>
      <c r="S346" s="57" t="s">
        <v>566</v>
      </c>
      <c r="T346" s="52" t="s">
        <v>131</v>
      </c>
      <c r="U346" s="52" t="s">
        <v>139</v>
      </c>
      <c r="V346" s="63">
        <v>42765</v>
      </c>
      <c r="W346" s="72">
        <v>42795</v>
      </c>
      <c r="X346" s="57"/>
      <c r="Y346" s="57"/>
      <c r="Z346" s="57"/>
      <c r="AA346" s="57"/>
      <c r="AB346" s="54" t="s">
        <v>5400</v>
      </c>
      <c r="AC346" s="54" t="s">
        <v>567</v>
      </c>
      <c r="AD346" s="47">
        <v>796</v>
      </c>
      <c r="AE346" s="47" t="s">
        <v>555</v>
      </c>
      <c r="AF346" s="47">
        <v>1</v>
      </c>
      <c r="AG346" s="57">
        <v>46</v>
      </c>
      <c r="AH346" s="57" t="s">
        <v>201</v>
      </c>
      <c r="AI346" s="63">
        <v>42815</v>
      </c>
      <c r="AJ346" s="53">
        <v>42815</v>
      </c>
      <c r="AK346" s="63">
        <v>43554</v>
      </c>
      <c r="AL346" s="50" t="s">
        <v>604</v>
      </c>
      <c r="AM346" s="53" t="s">
        <v>2910</v>
      </c>
      <c r="AN346" s="47" t="s">
        <v>2911</v>
      </c>
      <c r="AO346" s="259" t="s">
        <v>4232</v>
      </c>
      <c r="AP346" s="66" t="s">
        <v>4233</v>
      </c>
      <c r="AQ346" s="63" t="s">
        <v>2914</v>
      </c>
      <c r="AR346" s="83">
        <v>2022</v>
      </c>
      <c r="AS346" s="70">
        <v>927123.1497338328</v>
      </c>
      <c r="AT346" s="86">
        <v>126</v>
      </c>
      <c r="AU346" s="86">
        <v>0</v>
      </c>
      <c r="AV346" s="240" t="s">
        <v>136</v>
      </c>
      <c r="AW346" s="57" t="s">
        <v>3446</v>
      </c>
    </row>
    <row r="347" spans="1:49" s="80" customFormat="1" ht="38.25">
      <c r="A347" s="57">
        <v>2</v>
      </c>
      <c r="B347" s="57" t="s">
        <v>4234</v>
      </c>
      <c r="C347" s="57" t="s">
        <v>131</v>
      </c>
      <c r="D347" s="57" t="s">
        <v>2729</v>
      </c>
      <c r="E347" s="66" t="s">
        <v>3454</v>
      </c>
      <c r="F347" s="57" t="s">
        <v>5615</v>
      </c>
      <c r="G347" s="77" t="s">
        <v>4235</v>
      </c>
      <c r="H347" s="50" t="s">
        <v>1878</v>
      </c>
      <c r="I347" s="47" t="s">
        <v>1878</v>
      </c>
      <c r="J347" s="47" t="s">
        <v>136</v>
      </c>
      <c r="K347" s="47" t="s">
        <v>136</v>
      </c>
      <c r="L347" s="57" t="s">
        <v>2885</v>
      </c>
      <c r="M347" s="57" t="s">
        <v>2910</v>
      </c>
      <c r="N347" s="47" t="s">
        <v>2867</v>
      </c>
      <c r="O347" s="89">
        <v>866830.69301672257</v>
      </c>
      <c r="P347" s="78">
        <v>606781.48511170584</v>
      </c>
      <c r="Q347" s="78">
        <v>606781.48511170584</v>
      </c>
      <c r="R347" s="78">
        <v>716002.15243181284</v>
      </c>
      <c r="S347" s="57" t="s">
        <v>906</v>
      </c>
      <c r="T347" s="52" t="s">
        <v>131</v>
      </c>
      <c r="U347" s="52" t="s">
        <v>139</v>
      </c>
      <c r="V347" s="63">
        <v>42885</v>
      </c>
      <c r="W347" s="72">
        <v>42945</v>
      </c>
      <c r="X347" s="57"/>
      <c r="Y347" s="57"/>
      <c r="Z347" s="57"/>
      <c r="AA347" s="57"/>
      <c r="AB347" s="54" t="s">
        <v>5402</v>
      </c>
      <c r="AC347" s="54" t="s">
        <v>567</v>
      </c>
      <c r="AD347" s="47">
        <v>796</v>
      </c>
      <c r="AE347" s="47" t="s">
        <v>555</v>
      </c>
      <c r="AF347" s="47">
        <v>1</v>
      </c>
      <c r="AG347" s="57">
        <v>46</v>
      </c>
      <c r="AH347" s="57" t="s">
        <v>201</v>
      </c>
      <c r="AI347" s="63">
        <v>42965</v>
      </c>
      <c r="AJ347" s="53">
        <v>42965</v>
      </c>
      <c r="AK347" s="63">
        <v>44196</v>
      </c>
      <c r="AL347" s="50" t="s">
        <v>4236</v>
      </c>
      <c r="AM347" s="53" t="s">
        <v>2910</v>
      </c>
      <c r="AN347" s="47" t="s">
        <v>2911</v>
      </c>
      <c r="AO347" s="259" t="s">
        <v>4237</v>
      </c>
      <c r="AP347" s="66" t="s">
        <v>4238</v>
      </c>
      <c r="AQ347" s="63" t="s">
        <v>2914</v>
      </c>
      <c r="AR347" s="83">
        <v>2022</v>
      </c>
      <c r="AS347" s="70">
        <v>1653516.7248</v>
      </c>
      <c r="AT347" s="86">
        <v>0</v>
      </c>
      <c r="AU347" s="86">
        <v>0</v>
      </c>
      <c r="AV347" s="240" t="s">
        <v>136</v>
      </c>
      <c r="AW347" s="57" t="s">
        <v>3446</v>
      </c>
    </row>
    <row r="348" spans="1:49" s="80" customFormat="1" ht="76.5">
      <c r="A348" s="57">
        <v>2</v>
      </c>
      <c r="B348" s="57" t="s">
        <v>4239</v>
      </c>
      <c r="C348" s="57" t="s">
        <v>131</v>
      </c>
      <c r="D348" s="57" t="s">
        <v>2729</v>
      </c>
      <c r="E348" s="66" t="s">
        <v>4240</v>
      </c>
      <c r="F348" s="57" t="s">
        <v>5616</v>
      </c>
      <c r="G348" s="77" t="s">
        <v>4241</v>
      </c>
      <c r="H348" s="50" t="s">
        <v>2907</v>
      </c>
      <c r="I348" s="47" t="s">
        <v>2907</v>
      </c>
      <c r="J348" s="47" t="s">
        <v>136</v>
      </c>
      <c r="K348" s="47" t="s">
        <v>136</v>
      </c>
      <c r="L348" s="57" t="s">
        <v>2885</v>
      </c>
      <c r="M348" s="57" t="s">
        <v>2910</v>
      </c>
      <c r="N348" s="47" t="s">
        <v>2867</v>
      </c>
      <c r="O348" s="89">
        <v>175254.85504135335</v>
      </c>
      <c r="P348" s="78">
        <v>169233.04042168977</v>
      </c>
      <c r="Q348" s="78">
        <v>169233.04042168977</v>
      </c>
      <c r="R348" s="78">
        <v>199694.98769759393</v>
      </c>
      <c r="S348" s="57" t="s">
        <v>906</v>
      </c>
      <c r="T348" s="52" t="s">
        <v>131</v>
      </c>
      <c r="U348" s="52" t="s">
        <v>139</v>
      </c>
      <c r="V348" s="63">
        <v>42916</v>
      </c>
      <c r="W348" s="72">
        <v>42976</v>
      </c>
      <c r="X348" s="57"/>
      <c r="Y348" s="57"/>
      <c r="Z348" s="57"/>
      <c r="AA348" s="57"/>
      <c r="AB348" s="54" t="s">
        <v>5617</v>
      </c>
      <c r="AC348" s="54" t="s">
        <v>567</v>
      </c>
      <c r="AD348" s="47">
        <v>796</v>
      </c>
      <c r="AE348" s="47" t="s">
        <v>555</v>
      </c>
      <c r="AF348" s="47">
        <v>1</v>
      </c>
      <c r="AG348" s="57">
        <v>46</v>
      </c>
      <c r="AH348" s="57" t="s">
        <v>201</v>
      </c>
      <c r="AI348" s="63">
        <v>42996</v>
      </c>
      <c r="AJ348" s="53">
        <v>42996</v>
      </c>
      <c r="AK348" s="63">
        <v>44156</v>
      </c>
      <c r="AL348" s="50" t="s">
        <v>4236</v>
      </c>
      <c r="AM348" s="53" t="s">
        <v>2910</v>
      </c>
      <c r="AN348" s="47" t="s">
        <v>2911</v>
      </c>
      <c r="AO348" s="259" t="s">
        <v>4242</v>
      </c>
      <c r="AP348" s="66" t="s">
        <v>4243</v>
      </c>
      <c r="AQ348" s="63" t="s">
        <v>2914</v>
      </c>
      <c r="AR348" s="83">
        <v>2021</v>
      </c>
      <c r="AS348" s="70">
        <v>222716.61020000002</v>
      </c>
      <c r="AT348" s="86">
        <v>0</v>
      </c>
      <c r="AU348" s="86">
        <v>0</v>
      </c>
      <c r="AV348" s="240" t="s">
        <v>136</v>
      </c>
      <c r="AW348" s="57" t="s">
        <v>5249</v>
      </c>
    </row>
    <row r="349" spans="1:49" s="80" customFormat="1" ht="38.25">
      <c r="A349" s="57">
        <v>1</v>
      </c>
      <c r="B349" s="57" t="s">
        <v>4244</v>
      </c>
      <c r="C349" s="57" t="s">
        <v>131</v>
      </c>
      <c r="D349" s="57" t="s">
        <v>2729</v>
      </c>
      <c r="E349" s="66" t="s">
        <v>4240</v>
      </c>
      <c r="F349" s="57" t="s">
        <v>5618</v>
      </c>
      <c r="G349" s="77" t="s">
        <v>4245</v>
      </c>
      <c r="H349" s="50" t="s">
        <v>2907</v>
      </c>
      <c r="I349" s="47" t="s">
        <v>2907</v>
      </c>
      <c r="J349" s="47" t="s">
        <v>136</v>
      </c>
      <c r="K349" s="47" t="s">
        <v>136</v>
      </c>
      <c r="L349" s="57" t="s">
        <v>2885</v>
      </c>
      <c r="M349" s="57" t="s">
        <v>2910</v>
      </c>
      <c r="N349" s="47" t="s">
        <v>2867</v>
      </c>
      <c r="O349" s="89">
        <v>172874.72014144258</v>
      </c>
      <c r="P349" s="78">
        <v>171248.22692695292</v>
      </c>
      <c r="Q349" s="78">
        <v>171248.22692695292</v>
      </c>
      <c r="R349" s="78">
        <v>202072.90777380444</v>
      </c>
      <c r="S349" s="57" t="s">
        <v>906</v>
      </c>
      <c r="T349" s="52" t="s">
        <v>131</v>
      </c>
      <c r="U349" s="52" t="s">
        <v>139</v>
      </c>
      <c r="V349" s="63">
        <v>42916</v>
      </c>
      <c r="W349" s="72">
        <v>42976</v>
      </c>
      <c r="X349" s="57"/>
      <c r="Y349" s="57"/>
      <c r="Z349" s="57"/>
      <c r="AA349" s="57"/>
      <c r="AB349" s="54" t="s">
        <v>5617</v>
      </c>
      <c r="AC349" s="54" t="s">
        <v>567</v>
      </c>
      <c r="AD349" s="47">
        <v>796</v>
      </c>
      <c r="AE349" s="47" t="s">
        <v>555</v>
      </c>
      <c r="AF349" s="47">
        <v>1</v>
      </c>
      <c r="AG349" s="57">
        <v>46</v>
      </c>
      <c r="AH349" s="57" t="s">
        <v>201</v>
      </c>
      <c r="AI349" s="63">
        <v>42996</v>
      </c>
      <c r="AJ349" s="53">
        <v>42996</v>
      </c>
      <c r="AK349" s="63">
        <v>44156</v>
      </c>
      <c r="AL349" s="50" t="s">
        <v>4236</v>
      </c>
      <c r="AM349" s="53" t="s">
        <v>2910</v>
      </c>
      <c r="AN349" s="47" t="s">
        <v>2911</v>
      </c>
      <c r="AO349" s="259" t="s">
        <v>4246</v>
      </c>
      <c r="AP349" s="66" t="s">
        <v>4247</v>
      </c>
      <c r="AQ349" s="63" t="s">
        <v>2914</v>
      </c>
      <c r="AR349" s="83">
        <v>2021</v>
      </c>
      <c r="AS349" s="70">
        <v>211804.8198</v>
      </c>
      <c r="AT349" s="86">
        <v>0</v>
      </c>
      <c r="AU349" s="86">
        <v>0</v>
      </c>
      <c r="AV349" s="240" t="s">
        <v>136</v>
      </c>
      <c r="AW349" s="57" t="s">
        <v>3048</v>
      </c>
    </row>
    <row r="350" spans="1:49" s="80" customFormat="1" ht="51">
      <c r="A350" s="57">
        <v>1</v>
      </c>
      <c r="B350" s="57" t="s">
        <v>4248</v>
      </c>
      <c r="C350" s="57" t="s">
        <v>131</v>
      </c>
      <c r="D350" s="57" t="s">
        <v>2729</v>
      </c>
      <c r="E350" s="66" t="s">
        <v>4240</v>
      </c>
      <c r="F350" s="57" t="s">
        <v>5619</v>
      </c>
      <c r="G350" s="77" t="s">
        <v>4249</v>
      </c>
      <c r="H350" s="50" t="s">
        <v>2907</v>
      </c>
      <c r="I350" s="47" t="s">
        <v>2907</v>
      </c>
      <c r="J350" s="47" t="s">
        <v>136</v>
      </c>
      <c r="K350" s="47" t="s">
        <v>135</v>
      </c>
      <c r="L350" s="57" t="s">
        <v>2885</v>
      </c>
      <c r="M350" s="57" t="s">
        <v>2910</v>
      </c>
      <c r="N350" s="47" t="s">
        <v>2867</v>
      </c>
      <c r="O350" s="78">
        <v>10685.794141712498</v>
      </c>
      <c r="P350" s="78">
        <v>10241.578424539479</v>
      </c>
      <c r="Q350" s="78">
        <v>10241.578424539479</v>
      </c>
      <c r="R350" s="78">
        <v>12085.062540956584</v>
      </c>
      <c r="S350" s="57" t="s">
        <v>906</v>
      </c>
      <c r="T350" s="52" t="s">
        <v>131</v>
      </c>
      <c r="U350" s="52" t="s">
        <v>139</v>
      </c>
      <c r="V350" s="63">
        <v>42824</v>
      </c>
      <c r="W350" s="72">
        <v>42884</v>
      </c>
      <c r="X350" s="57"/>
      <c r="Y350" s="57"/>
      <c r="Z350" s="57"/>
      <c r="AA350" s="57"/>
      <c r="AB350" s="54" t="s">
        <v>5617</v>
      </c>
      <c r="AC350" s="54" t="s">
        <v>567</v>
      </c>
      <c r="AD350" s="47">
        <v>796</v>
      </c>
      <c r="AE350" s="47" t="s">
        <v>555</v>
      </c>
      <c r="AF350" s="47">
        <v>1</v>
      </c>
      <c r="AG350" s="57">
        <v>46</v>
      </c>
      <c r="AH350" s="57" t="s">
        <v>201</v>
      </c>
      <c r="AI350" s="63">
        <v>42904</v>
      </c>
      <c r="AJ350" s="53">
        <v>42904</v>
      </c>
      <c r="AK350" s="63">
        <v>43060</v>
      </c>
      <c r="AL350" s="50">
        <v>2017</v>
      </c>
      <c r="AM350" s="53" t="s">
        <v>2910</v>
      </c>
      <c r="AN350" s="47" t="s">
        <v>2911</v>
      </c>
      <c r="AO350" s="259" t="s">
        <v>4250</v>
      </c>
      <c r="AP350" s="66" t="s">
        <v>4251</v>
      </c>
      <c r="AQ350" s="63" t="s">
        <v>2914</v>
      </c>
      <c r="AR350" s="83">
        <v>2018</v>
      </c>
      <c r="AS350" s="70">
        <v>14585.414133484908</v>
      </c>
      <c r="AT350" s="86">
        <v>0</v>
      </c>
      <c r="AU350" s="86">
        <v>0</v>
      </c>
      <c r="AV350" s="240" t="s">
        <v>136</v>
      </c>
      <c r="AW350" s="57" t="s">
        <v>3048</v>
      </c>
    </row>
    <row r="351" spans="1:49" s="80" customFormat="1" ht="51">
      <c r="A351" s="57">
        <v>1</v>
      </c>
      <c r="B351" s="57" t="s">
        <v>4252</v>
      </c>
      <c r="C351" s="57" t="s">
        <v>131</v>
      </c>
      <c r="D351" s="57" t="s">
        <v>2729</v>
      </c>
      <c r="E351" s="66" t="s">
        <v>4240</v>
      </c>
      <c r="F351" s="57" t="s">
        <v>5620</v>
      </c>
      <c r="G351" s="77" t="s">
        <v>4253</v>
      </c>
      <c r="H351" s="50" t="s">
        <v>2907</v>
      </c>
      <c r="I351" s="47" t="s">
        <v>2907</v>
      </c>
      <c r="J351" s="47" t="s">
        <v>136</v>
      </c>
      <c r="K351" s="47" t="s">
        <v>135</v>
      </c>
      <c r="L351" s="57" t="s">
        <v>2885</v>
      </c>
      <c r="M351" s="57" t="s">
        <v>2910</v>
      </c>
      <c r="N351" s="47" t="s">
        <v>2867</v>
      </c>
      <c r="O351" s="78">
        <v>7123.8635012546583</v>
      </c>
      <c r="P351" s="78">
        <v>6827.7189496929859</v>
      </c>
      <c r="Q351" s="78">
        <v>6827.7189496929859</v>
      </c>
      <c r="R351" s="78">
        <v>8056.7083606377228</v>
      </c>
      <c r="S351" s="57" t="s">
        <v>214</v>
      </c>
      <c r="T351" s="52" t="s">
        <v>131</v>
      </c>
      <c r="U351" s="52" t="s">
        <v>139</v>
      </c>
      <c r="V351" s="63">
        <v>42824</v>
      </c>
      <c r="W351" s="72">
        <v>42859</v>
      </c>
      <c r="X351" s="57"/>
      <c r="Y351" s="57"/>
      <c r="Z351" s="57"/>
      <c r="AA351" s="57"/>
      <c r="AB351" s="54" t="s">
        <v>5617</v>
      </c>
      <c r="AC351" s="54" t="s">
        <v>567</v>
      </c>
      <c r="AD351" s="47">
        <v>796</v>
      </c>
      <c r="AE351" s="47" t="s">
        <v>555</v>
      </c>
      <c r="AF351" s="47">
        <v>1</v>
      </c>
      <c r="AG351" s="57">
        <v>46</v>
      </c>
      <c r="AH351" s="57" t="s">
        <v>201</v>
      </c>
      <c r="AI351" s="63">
        <v>42879</v>
      </c>
      <c r="AJ351" s="53">
        <v>42879</v>
      </c>
      <c r="AK351" s="63">
        <v>43060</v>
      </c>
      <c r="AL351" s="50">
        <v>2017</v>
      </c>
      <c r="AM351" s="53" t="s">
        <v>2910</v>
      </c>
      <c r="AN351" s="47" t="s">
        <v>2911</v>
      </c>
      <c r="AO351" s="259" t="s">
        <v>4254</v>
      </c>
      <c r="AP351" s="66" t="s">
        <v>4255</v>
      </c>
      <c r="AQ351" s="63" t="s">
        <v>2914</v>
      </c>
      <c r="AR351" s="83">
        <v>2018</v>
      </c>
      <c r="AS351" s="70">
        <v>9723.609422323274</v>
      </c>
      <c r="AT351" s="86">
        <v>0</v>
      </c>
      <c r="AU351" s="86">
        <v>0</v>
      </c>
      <c r="AV351" s="240" t="s">
        <v>136</v>
      </c>
      <c r="AW351" s="57" t="s">
        <v>3048</v>
      </c>
    </row>
    <row r="352" spans="1:49" s="80" customFormat="1" ht="51">
      <c r="A352" s="57">
        <v>1</v>
      </c>
      <c r="B352" s="57" t="s">
        <v>4256</v>
      </c>
      <c r="C352" s="57" t="s">
        <v>131</v>
      </c>
      <c r="D352" s="57" t="s">
        <v>2729</v>
      </c>
      <c r="E352" s="66" t="s">
        <v>4240</v>
      </c>
      <c r="F352" s="57" t="s">
        <v>5621</v>
      </c>
      <c r="G352" s="77" t="s">
        <v>4257</v>
      </c>
      <c r="H352" s="50" t="s">
        <v>2907</v>
      </c>
      <c r="I352" s="47" t="s">
        <v>2907</v>
      </c>
      <c r="J352" s="47" t="s">
        <v>136</v>
      </c>
      <c r="K352" s="47" t="s">
        <v>135</v>
      </c>
      <c r="L352" s="57" t="s">
        <v>2885</v>
      </c>
      <c r="M352" s="57" t="s">
        <v>2910</v>
      </c>
      <c r="N352" s="47" t="s">
        <v>2867</v>
      </c>
      <c r="O352" s="78">
        <v>6694.9014142207252</v>
      </c>
      <c r="P352" s="78">
        <v>6277.0964537500022</v>
      </c>
      <c r="Q352" s="78">
        <v>6277.0964537500022</v>
      </c>
      <c r="R352" s="78">
        <v>7406.9738154250026</v>
      </c>
      <c r="S352" s="57" t="s">
        <v>214</v>
      </c>
      <c r="T352" s="52" t="s">
        <v>131</v>
      </c>
      <c r="U352" s="52" t="s">
        <v>139</v>
      </c>
      <c r="V352" s="63">
        <v>42824</v>
      </c>
      <c r="W352" s="72">
        <v>42859</v>
      </c>
      <c r="X352" s="57"/>
      <c r="Y352" s="57"/>
      <c r="Z352" s="57"/>
      <c r="AA352" s="57"/>
      <c r="AB352" s="54" t="s">
        <v>5617</v>
      </c>
      <c r="AC352" s="54" t="s">
        <v>567</v>
      </c>
      <c r="AD352" s="47">
        <v>796</v>
      </c>
      <c r="AE352" s="47" t="s">
        <v>555</v>
      </c>
      <c r="AF352" s="47">
        <v>1</v>
      </c>
      <c r="AG352" s="57">
        <v>46</v>
      </c>
      <c r="AH352" s="57" t="s">
        <v>201</v>
      </c>
      <c r="AI352" s="63">
        <v>42879</v>
      </c>
      <c r="AJ352" s="53">
        <v>42879</v>
      </c>
      <c r="AK352" s="63">
        <v>43060</v>
      </c>
      <c r="AL352" s="50">
        <v>2017</v>
      </c>
      <c r="AM352" s="53" t="s">
        <v>2910</v>
      </c>
      <c r="AN352" s="47" t="s">
        <v>2911</v>
      </c>
      <c r="AO352" s="259" t="s">
        <v>4258</v>
      </c>
      <c r="AP352" s="66" t="s">
        <v>4259</v>
      </c>
      <c r="AQ352" s="63" t="s">
        <v>2914</v>
      </c>
      <c r="AR352" s="83">
        <v>2018</v>
      </c>
      <c r="AS352" s="70">
        <v>8939.4473721359082</v>
      </c>
      <c r="AT352" s="86">
        <v>0</v>
      </c>
      <c r="AU352" s="86">
        <v>0</v>
      </c>
      <c r="AV352" s="240" t="s">
        <v>136</v>
      </c>
      <c r="AW352" s="57" t="s">
        <v>3048</v>
      </c>
    </row>
    <row r="353" spans="1:49" s="80" customFormat="1" ht="51">
      <c r="A353" s="57">
        <v>1</v>
      </c>
      <c r="B353" s="57" t="s">
        <v>4260</v>
      </c>
      <c r="C353" s="57" t="s">
        <v>131</v>
      </c>
      <c r="D353" s="57" t="s">
        <v>2729</v>
      </c>
      <c r="E353" s="66" t="s">
        <v>4240</v>
      </c>
      <c r="F353" s="57" t="s">
        <v>5622</v>
      </c>
      <c r="G353" s="77" t="s">
        <v>4261</v>
      </c>
      <c r="H353" s="50" t="s">
        <v>2907</v>
      </c>
      <c r="I353" s="47" t="s">
        <v>2907</v>
      </c>
      <c r="J353" s="47" t="s">
        <v>136</v>
      </c>
      <c r="K353" s="47" t="s">
        <v>135</v>
      </c>
      <c r="L353" s="57" t="s">
        <v>2885</v>
      </c>
      <c r="M353" s="57" t="s">
        <v>2910</v>
      </c>
      <c r="N353" s="47" t="s">
        <v>2867</v>
      </c>
      <c r="O353" s="78">
        <v>6089.7539623901921</v>
      </c>
      <c r="P353" s="78">
        <v>5836.5984569956181</v>
      </c>
      <c r="Q353" s="78">
        <v>5836.5984569956181</v>
      </c>
      <c r="R353" s="78">
        <v>6887.1861792548289</v>
      </c>
      <c r="S353" s="57" t="s">
        <v>214</v>
      </c>
      <c r="T353" s="52" t="s">
        <v>131</v>
      </c>
      <c r="U353" s="52" t="s">
        <v>139</v>
      </c>
      <c r="V353" s="63">
        <v>42824</v>
      </c>
      <c r="W353" s="72">
        <v>42859</v>
      </c>
      <c r="X353" s="57"/>
      <c r="Y353" s="57"/>
      <c r="Z353" s="57"/>
      <c r="AA353" s="57"/>
      <c r="AB353" s="54" t="s">
        <v>5617</v>
      </c>
      <c r="AC353" s="54" t="s">
        <v>567</v>
      </c>
      <c r="AD353" s="47">
        <v>796</v>
      </c>
      <c r="AE353" s="47" t="s">
        <v>555</v>
      </c>
      <c r="AF353" s="47">
        <v>1</v>
      </c>
      <c r="AG353" s="57">
        <v>46</v>
      </c>
      <c r="AH353" s="57" t="s">
        <v>201</v>
      </c>
      <c r="AI353" s="63">
        <v>42879</v>
      </c>
      <c r="AJ353" s="53">
        <v>42879</v>
      </c>
      <c r="AK353" s="63">
        <v>43060</v>
      </c>
      <c r="AL353" s="50">
        <v>2017</v>
      </c>
      <c r="AM353" s="53" t="s">
        <v>2910</v>
      </c>
      <c r="AN353" s="47" t="s">
        <v>2911</v>
      </c>
      <c r="AO353" s="259" t="s">
        <v>4262</v>
      </c>
      <c r="AP353" s="66" t="s">
        <v>4263</v>
      </c>
      <c r="AQ353" s="63" t="s">
        <v>2914</v>
      </c>
      <c r="AR353" s="83">
        <v>2018</v>
      </c>
      <c r="AS353" s="70">
        <v>8312.1177319860253</v>
      </c>
      <c r="AT353" s="86">
        <v>0</v>
      </c>
      <c r="AU353" s="86">
        <v>0</v>
      </c>
      <c r="AV353" s="240" t="s">
        <v>136</v>
      </c>
      <c r="AW353" s="57" t="s">
        <v>3048</v>
      </c>
    </row>
    <row r="354" spans="1:49" s="80" customFormat="1" ht="51">
      <c r="A354" s="57">
        <v>1</v>
      </c>
      <c r="B354" s="57" t="s">
        <v>4264</v>
      </c>
      <c r="C354" s="57" t="s">
        <v>131</v>
      </c>
      <c r="D354" s="57" t="s">
        <v>2729</v>
      </c>
      <c r="E354" s="66" t="s">
        <v>4240</v>
      </c>
      <c r="F354" s="57" t="s">
        <v>5623</v>
      </c>
      <c r="G354" s="77" t="s">
        <v>4265</v>
      </c>
      <c r="H354" s="50" t="s">
        <v>2907</v>
      </c>
      <c r="I354" s="47" t="s">
        <v>2907</v>
      </c>
      <c r="J354" s="47" t="s">
        <v>136</v>
      </c>
      <c r="K354" s="47" t="s">
        <v>135</v>
      </c>
      <c r="L354" s="57" t="s">
        <v>2885</v>
      </c>
      <c r="M354" s="57" t="s">
        <v>2910</v>
      </c>
      <c r="N354" s="47" t="s">
        <v>2867</v>
      </c>
      <c r="O354" s="78">
        <v>4825.8422971867267</v>
      </c>
      <c r="P354" s="78">
        <v>4625.2289659210555</v>
      </c>
      <c r="Q354" s="78">
        <v>4625.2289659210555</v>
      </c>
      <c r="R354" s="78">
        <v>5457.7701797868449</v>
      </c>
      <c r="S354" s="57" t="s">
        <v>214</v>
      </c>
      <c r="T354" s="52" t="s">
        <v>131</v>
      </c>
      <c r="U354" s="52" t="s">
        <v>139</v>
      </c>
      <c r="V354" s="63">
        <v>42824</v>
      </c>
      <c r="W354" s="72">
        <v>42859</v>
      </c>
      <c r="X354" s="57"/>
      <c r="Y354" s="57"/>
      <c r="Z354" s="57"/>
      <c r="AA354" s="57"/>
      <c r="AB354" s="54" t="s">
        <v>5617</v>
      </c>
      <c r="AC354" s="54" t="s">
        <v>567</v>
      </c>
      <c r="AD354" s="47">
        <v>796</v>
      </c>
      <c r="AE354" s="47" t="s">
        <v>555</v>
      </c>
      <c r="AF354" s="47">
        <v>1</v>
      </c>
      <c r="AG354" s="57">
        <v>46</v>
      </c>
      <c r="AH354" s="57" t="s">
        <v>201</v>
      </c>
      <c r="AI354" s="63">
        <v>42879</v>
      </c>
      <c r="AJ354" s="53">
        <v>42879</v>
      </c>
      <c r="AK354" s="63">
        <v>43060</v>
      </c>
      <c r="AL354" s="50">
        <v>2017</v>
      </c>
      <c r="AM354" s="53" t="s">
        <v>2910</v>
      </c>
      <c r="AN354" s="47" t="s">
        <v>2911</v>
      </c>
      <c r="AO354" s="259" t="s">
        <v>4266</v>
      </c>
      <c r="AP354" s="66" t="s">
        <v>4267</v>
      </c>
      <c r="AQ354" s="63" t="s">
        <v>2914</v>
      </c>
      <c r="AR354" s="83">
        <v>2018</v>
      </c>
      <c r="AS354" s="70">
        <v>6586.961221573828</v>
      </c>
      <c r="AT354" s="86">
        <v>0</v>
      </c>
      <c r="AU354" s="86">
        <v>0</v>
      </c>
      <c r="AV354" s="240" t="s">
        <v>136</v>
      </c>
      <c r="AW354" s="57" t="s">
        <v>3048</v>
      </c>
    </row>
    <row r="355" spans="1:49" s="80" customFormat="1" ht="51">
      <c r="A355" s="57">
        <v>1</v>
      </c>
      <c r="B355" s="57" t="s">
        <v>4268</v>
      </c>
      <c r="C355" s="57" t="s">
        <v>131</v>
      </c>
      <c r="D355" s="57" t="s">
        <v>2729</v>
      </c>
      <c r="E355" s="66" t="s">
        <v>4240</v>
      </c>
      <c r="F355" s="57" t="s">
        <v>5624</v>
      </c>
      <c r="G355" s="77" t="s">
        <v>4269</v>
      </c>
      <c r="H355" s="50" t="s">
        <v>2907</v>
      </c>
      <c r="I355" s="47" t="s">
        <v>2907</v>
      </c>
      <c r="J355" s="47" t="s">
        <v>136</v>
      </c>
      <c r="K355" s="47" t="s">
        <v>135</v>
      </c>
      <c r="L355" s="57" t="s">
        <v>2885</v>
      </c>
      <c r="M355" s="57" t="s">
        <v>2910</v>
      </c>
      <c r="N355" s="47" t="s">
        <v>2867</v>
      </c>
      <c r="O355" s="78">
        <v>4710.9412382545152</v>
      </c>
      <c r="P355" s="78">
        <v>4515.1044667324586</v>
      </c>
      <c r="Q355" s="78">
        <v>4515.1044667324586</v>
      </c>
      <c r="R355" s="78">
        <v>5327.8232707443012</v>
      </c>
      <c r="S355" s="57" t="s">
        <v>214</v>
      </c>
      <c r="T355" s="52" t="s">
        <v>131</v>
      </c>
      <c r="U355" s="52" t="s">
        <v>139</v>
      </c>
      <c r="V355" s="63">
        <v>42824</v>
      </c>
      <c r="W355" s="72">
        <v>42859</v>
      </c>
      <c r="X355" s="57"/>
      <c r="Y355" s="57"/>
      <c r="Z355" s="57"/>
      <c r="AA355" s="57"/>
      <c r="AB355" s="54" t="s">
        <v>5617</v>
      </c>
      <c r="AC355" s="54" t="s">
        <v>567</v>
      </c>
      <c r="AD355" s="47">
        <v>796</v>
      </c>
      <c r="AE355" s="47" t="s">
        <v>555</v>
      </c>
      <c r="AF355" s="47">
        <v>1</v>
      </c>
      <c r="AG355" s="57">
        <v>46</v>
      </c>
      <c r="AH355" s="57" t="s">
        <v>201</v>
      </c>
      <c r="AI355" s="63">
        <v>42879</v>
      </c>
      <c r="AJ355" s="53">
        <v>42879</v>
      </c>
      <c r="AK355" s="63">
        <v>43060</v>
      </c>
      <c r="AL355" s="50">
        <v>2017</v>
      </c>
      <c r="AM355" s="53" t="s">
        <v>2910</v>
      </c>
      <c r="AN355" s="47" t="s">
        <v>2911</v>
      </c>
      <c r="AO355" s="259" t="s">
        <v>4270</v>
      </c>
      <c r="AP355" s="66" t="s">
        <v>4271</v>
      </c>
      <c r="AQ355" s="63" t="s">
        <v>2914</v>
      </c>
      <c r="AR355" s="83">
        <v>2018</v>
      </c>
      <c r="AS355" s="70">
        <v>6430.1288115363559</v>
      </c>
      <c r="AT355" s="86">
        <v>0</v>
      </c>
      <c r="AU355" s="86">
        <v>0</v>
      </c>
      <c r="AV355" s="240" t="s">
        <v>136</v>
      </c>
      <c r="AW355" s="57" t="s">
        <v>3048</v>
      </c>
    </row>
    <row r="356" spans="1:49" s="80" customFormat="1" ht="51">
      <c r="A356" s="57">
        <v>1</v>
      </c>
      <c r="B356" s="57" t="s">
        <v>4272</v>
      </c>
      <c r="C356" s="57" t="s">
        <v>131</v>
      </c>
      <c r="D356" s="57" t="s">
        <v>2729</v>
      </c>
      <c r="E356" s="66" t="s">
        <v>4240</v>
      </c>
      <c r="F356" s="57" t="s">
        <v>5625</v>
      </c>
      <c r="G356" s="77" t="s">
        <v>4273</v>
      </c>
      <c r="H356" s="50" t="s">
        <v>2907</v>
      </c>
      <c r="I356" s="47" t="s">
        <v>2907</v>
      </c>
      <c r="J356" s="47" t="s">
        <v>136</v>
      </c>
      <c r="K356" s="47" t="s">
        <v>135</v>
      </c>
      <c r="L356" s="57" t="s">
        <v>2885</v>
      </c>
      <c r="M356" s="57" t="s">
        <v>2910</v>
      </c>
      <c r="N356" s="47" t="s">
        <v>2867</v>
      </c>
      <c r="O356" s="78">
        <v>4021.5348804239666</v>
      </c>
      <c r="P356" s="78">
        <v>3854.3574716008793</v>
      </c>
      <c r="Q356" s="78">
        <v>3854.3574716008793</v>
      </c>
      <c r="R356" s="78">
        <v>4548.1418164890374</v>
      </c>
      <c r="S356" s="57" t="s">
        <v>214</v>
      </c>
      <c r="T356" s="52" t="s">
        <v>131</v>
      </c>
      <c r="U356" s="52" t="s">
        <v>139</v>
      </c>
      <c r="V356" s="63">
        <v>42824</v>
      </c>
      <c r="W356" s="72">
        <v>42859</v>
      </c>
      <c r="X356" s="57"/>
      <c r="Y356" s="57"/>
      <c r="Z356" s="57"/>
      <c r="AA356" s="57"/>
      <c r="AB356" s="54" t="s">
        <v>5617</v>
      </c>
      <c r="AC356" s="54" t="s">
        <v>567</v>
      </c>
      <c r="AD356" s="47">
        <v>796</v>
      </c>
      <c r="AE356" s="47" t="s">
        <v>555</v>
      </c>
      <c r="AF356" s="47">
        <v>1</v>
      </c>
      <c r="AG356" s="57">
        <v>46</v>
      </c>
      <c r="AH356" s="57" t="s">
        <v>201</v>
      </c>
      <c r="AI356" s="63">
        <v>42879</v>
      </c>
      <c r="AJ356" s="53">
        <v>42879</v>
      </c>
      <c r="AK356" s="63">
        <v>43060</v>
      </c>
      <c r="AL356" s="50">
        <v>2017</v>
      </c>
      <c r="AM356" s="53" t="s">
        <v>2910</v>
      </c>
      <c r="AN356" s="47" t="s">
        <v>2911</v>
      </c>
      <c r="AO356" s="259" t="s">
        <v>4274</v>
      </c>
      <c r="AP356" s="66" t="s">
        <v>4275</v>
      </c>
      <c r="AQ356" s="63" t="s">
        <v>2914</v>
      </c>
      <c r="AR356" s="83">
        <v>2018</v>
      </c>
      <c r="AS356" s="70">
        <v>5489.1343513115226</v>
      </c>
      <c r="AT356" s="86">
        <v>0</v>
      </c>
      <c r="AU356" s="86">
        <v>0</v>
      </c>
      <c r="AV356" s="240" t="s">
        <v>136</v>
      </c>
      <c r="AW356" s="57" t="s">
        <v>3048</v>
      </c>
    </row>
    <row r="357" spans="1:49" s="80" customFormat="1" ht="51">
      <c r="A357" s="57">
        <v>1</v>
      </c>
      <c r="B357" s="57" t="s">
        <v>4276</v>
      </c>
      <c r="C357" s="57" t="s">
        <v>131</v>
      </c>
      <c r="D357" s="57" t="s">
        <v>2729</v>
      </c>
      <c r="E357" s="66" t="s">
        <v>4240</v>
      </c>
      <c r="F357" s="57" t="s">
        <v>5626</v>
      </c>
      <c r="G357" s="77" t="s">
        <v>4277</v>
      </c>
      <c r="H357" s="50" t="s">
        <v>2907</v>
      </c>
      <c r="I357" s="47" t="s">
        <v>2907</v>
      </c>
      <c r="J357" s="47" t="s">
        <v>136</v>
      </c>
      <c r="K357" s="47" t="s">
        <v>135</v>
      </c>
      <c r="L357" s="57" t="s">
        <v>2885</v>
      </c>
      <c r="M357" s="57" t="s">
        <v>2910</v>
      </c>
      <c r="N357" s="47" t="s">
        <v>2867</v>
      </c>
      <c r="O357" s="78">
        <v>3906.6338172544683</v>
      </c>
      <c r="P357" s="78">
        <v>3744.2329724122828</v>
      </c>
      <c r="Q357" s="78">
        <v>3744.2329724122828</v>
      </c>
      <c r="R357" s="78">
        <v>4418.1949074464937</v>
      </c>
      <c r="S357" s="57" t="s">
        <v>214</v>
      </c>
      <c r="T357" s="52" t="s">
        <v>131</v>
      </c>
      <c r="U357" s="52" t="s">
        <v>139</v>
      </c>
      <c r="V357" s="63">
        <v>42824</v>
      </c>
      <c r="W357" s="72">
        <v>42859</v>
      </c>
      <c r="X357" s="57"/>
      <c r="Y357" s="57"/>
      <c r="Z357" s="57"/>
      <c r="AA357" s="57"/>
      <c r="AB357" s="54" t="s">
        <v>5617</v>
      </c>
      <c r="AC357" s="54" t="s">
        <v>567</v>
      </c>
      <c r="AD357" s="47">
        <v>796</v>
      </c>
      <c r="AE357" s="47" t="s">
        <v>555</v>
      </c>
      <c r="AF357" s="47">
        <v>1</v>
      </c>
      <c r="AG357" s="57">
        <v>46</v>
      </c>
      <c r="AH357" s="57" t="s">
        <v>201</v>
      </c>
      <c r="AI357" s="63">
        <v>42879</v>
      </c>
      <c r="AJ357" s="53">
        <v>42879</v>
      </c>
      <c r="AK357" s="63">
        <v>43060</v>
      </c>
      <c r="AL357" s="50">
        <v>2017</v>
      </c>
      <c r="AM357" s="53" t="s">
        <v>2910</v>
      </c>
      <c r="AN357" s="47" t="s">
        <v>2911</v>
      </c>
      <c r="AO357" s="259" t="s">
        <v>4278</v>
      </c>
      <c r="AP357" s="66" t="s">
        <v>4279</v>
      </c>
      <c r="AQ357" s="63" t="s">
        <v>2914</v>
      </c>
      <c r="AR357" s="83">
        <v>2018</v>
      </c>
      <c r="AS357" s="70">
        <v>5332.3019412740505</v>
      </c>
      <c r="AT357" s="86">
        <v>0</v>
      </c>
      <c r="AU357" s="86">
        <v>0</v>
      </c>
      <c r="AV357" s="240" t="s">
        <v>136</v>
      </c>
      <c r="AW357" s="57" t="s">
        <v>3048</v>
      </c>
    </row>
    <row r="358" spans="1:49" s="80" customFormat="1" ht="51">
      <c r="A358" s="90">
        <v>1</v>
      </c>
      <c r="B358" s="90" t="s">
        <v>4280</v>
      </c>
      <c r="C358" s="90" t="s">
        <v>131</v>
      </c>
      <c r="D358" s="90" t="s">
        <v>2729</v>
      </c>
      <c r="E358" s="91" t="s">
        <v>4240</v>
      </c>
      <c r="F358" s="90" t="s">
        <v>5627</v>
      </c>
      <c r="G358" s="92" t="s">
        <v>4281</v>
      </c>
      <c r="H358" s="50" t="s">
        <v>2907</v>
      </c>
      <c r="I358" s="47" t="s">
        <v>2907</v>
      </c>
      <c r="J358" s="47" t="s">
        <v>136</v>
      </c>
      <c r="K358" s="47" t="s">
        <v>135</v>
      </c>
      <c r="L358" s="90" t="s">
        <v>2885</v>
      </c>
      <c r="M358" s="90" t="s">
        <v>2910</v>
      </c>
      <c r="N358" s="47" t="s">
        <v>2867</v>
      </c>
      <c r="O358" s="93">
        <v>3676.8325807459801</v>
      </c>
      <c r="P358" s="93">
        <v>3523.9839740350894</v>
      </c>
      <c r="Q358" s="93">
        <v>3523.9839740350894</v>
      </c>
      <c r="R358" s="93">
        <v>4158.3010893614055</v>
      </c>
      <c r="S358" s="90" t="s">
        <v>214</v>
      </c>
      <c r="T358" s="52" t="s">
        <v>131</v>
      </c>
      <c r="U358" s="52" t="s">
        <v>139</v>
      </c>
      <c r="V358" s="72">
        <v>42824</v>
      </c>
      <c r="W358" s="72">
        <v>42859</v>
      </c>
      <c r="X358" s="90"/>
      <c r="Y358" s="90"/>
      <c r="Z358" s="90"/>
      <c r="AA358" s="90"/>
      <c r="AB358" s="54" t="s">
        <v>5617</v>
      </c>
      <c r="AC358" s="54" t="s">
        <v>567</v>
      </c>
      <c r="AD358" s="47">
        <v>796</v>
      </c>
      <c r="AE358" s="47" t="s">
        <v>555</v>
      </c>
      <c r="AF358" s="47">
        <v>1</v>
      </c>
      <c r="AG358" s="90">
        <v>46</v>
      </c>
      <c r="AH358" s="90" t="s">
        <v>201</v>
      </c>
      <c r="AI358" s="72">
        <v>42879</v>
      </c>
      <c r="AJ358" s="53">
        <v>42879</v>
      </c>
      <c r="AK358" s="72">
        <v>43060</v>
      </c>
      <c r="AL358" s="50">
        <v>2017</v>
      </c>
      <c r="AM358" s="53" t="s">
        <v>2910</v>
      </c>
      <c r="AN358" s="47" t="s">
        <v>2911</v>
      </c>
      <c r="AO358" s="263" t="s">
        <v>4282</v>
      </c>
      <c r="AP358" s="91" t="s">
        <v>4283</v>
      </c>
      <c r="AQ358" s="72" t="s">
        <v>2914</v>
      </c>
      <c r="AR358" s="94">
        <v>2018</v>
      </c>
      <c r="AS358" s="95">
        <v>5018.6371211991063</v>
      </c>
      <c r="AT358" s="96">
        <v>0</v>
      </c>
      <c r="AU358" s="96">
        <v>0</v>
      </c>
      <c r="AV358" s="241" t="s">
        <v>136</v>
      </c>
      <c r="AW358" s="90" t="s">
        <v>3048</v>
      </c>
    </row>
    <row r="359" spans="1:49" s="102" customFormat="1" ht="47.25" customHeight="1">
      <c r="A359" s="47">
        <v>1</v>
      </c>
      <c r="B359" s="47" t="s">
        <v>4284</v>
      </c>
      <c r="C359" s="47" t="s">
        <v>131</v>
      </c>
      <c r="D359" s="47" t="s">
        <v>2729</v>
      </c>
      <c r="E359" s="48" t="s">
        <v>4240</v>
      </c>
      <c r="F359" s="57" t="s">
        <v>5628</v>
      </c>
      <c r="G359" s="48" t="s">
        <v>4285</v>
      </c>
      <c r="H359" s="60" t="s">
        <v>2907</v>
      </c>
      <c r="I359" s="50" t="s">
        <v>2907</v>
      </c>
      <c r="J359" s="47" t="s">
        <v>136</v>
      </c>
      <c r="K359" s="47" t="s">
        <v>135</v>
      </c>
      <c r="L359" s="47" t="s">
        <v>2885</v>
      </c>
      <c r="M359" s="47" t="s">
        <v>2910</v>
      </c>
      <c r="N359" s="47" t="s">
        <v>2867</v>
      </c>
      <c r="O359" s="89">
        <v>3676.8316993900476</v>
      </c>
      <c r="P359" s="89">
        <v>3523.9839740350894</v>
      </c>
      <c r="Q359" s="89">
        <v>3523.9839740350894</v>
      </c>
      <c r="R359" s="89">
        <v>4158.3010893614055</v>
      </c>
      <c r="S359" s="57" t="s">
        <v>214</v>
      </c>
      <c r="T359" s="52" t="s">
        <v>131</v>
      </c>
      <c r="U359" s="52" t="s">
        <v>139</v>
      </c>
      <c r="V359" s="97">
        <v>42824</v>
      </c>
      <c r="W359" s="72">
        <v>42859</v>
      </c>
      <c r="X359" s="98"/>
      <c r="Y359" s="47"/>
      <c r="Z359" s="47"/>
      <c r="AA359" s="47"/>
      <c r="AB359" s="54" t="s">
        <v>5617</v>
      </c>
      <c r="AC359" s="54" t="s">
        <v>567</v>
      </c>
      <c r="AD359" s="47">
        <v>796</v>
      </c>
      <c r="AE359" s="47" t="s">
        <v>555</v>
      </c>
      <c r="AF359" s="47">
        <v>1</v>
      </c>
      <c r="AG359" s="99">
        <v>46</v>
      </c>
      <c r="AH359" s="47" t="s">
        <v>201</v>
      </c>
      <c r="AI359" s="53">
        <v>42879</v>
      </c>
      <c r="AJ359" s="53">
        <v>42879</v>
      </c>
      <c r="AK359" s="100">
        <v>43060</v>
      </c>
      <c r="AL359" s="50">
        <v>2017</v>
      </c>
      <c r="AM359" s="98" t="s">
        <v>2910</v>
      </c>
      <c r="AN359" s="47" t="s">
        <v>2911</v>
      </c>
      <c r="AO359" s="264" t="s">
        <v>4286</v>
      </c>
      <c r="AP359" s="48" t="s">
        <v>4287</v>
      </c>
      <c r="AQ359" s="47" t="s">
        <v>2914</v>
      </c>
      <c r="AR359" s="101">
        <v>2018</v>
      </c>
      <c r="AS359" s="55">
        <v>5018.6371211991063</v>
      </c>
      <c r="AT359" s="47">
        <v>0</v>
      </c>
      <c r="AU359" s="47">
        <v>0</v>
      </c>
      <c r="AV359" s="49" t="s">
        <v>136</v>
      </c>
      <c r="AW359" s="100" t="s">
        <v>3048</v>
      </c>
    </row>
    <row r="360" spans="1:49" s="102" customFormat="1" ht="47.25" customHeight="1">
      <c r="A360" s="47">
        <v>2</v>
      </c>
      <c r="B360" s="47" t="s">
        <v>4288</v>
      </c>
      <c r="C360" s="47" t="s">
        <v>131</v>
      </c>
      <c r="D360" s="47" t="s">
        <v>2729</v>
      </c>
      <c r="E360" s="48" t="s">
        <v>4240</v>
      </c>
      <c r="F360" s="57" t="s">
        <v>5629</v>
      </c>
      <c r="G360" s="48" t="s">
        <v>4289</v>
      </c>
      <c r="H360" s="60" t="s">
        <v>2907</v>
      </c>
      <c r="I360" s="60" t="s">
        <v>2907</v>
      </c>
      <c r="J360" s="47" t="s">
        <v>136</v>
      </c>
      <c r="K360" s="47" t="s">
        <v>136</v>
      </c>
      <c r="L360" s="47" t="s">
        <v>2885</v>
      </c>
      <c r="M360" s="47" t="s">
        <v>2910</v>
      </c>
      <c r="N360" s="47" t="s">
        <v>2867</v>
      </c>
      <c r="O360" s="89">
        <v>4820.7854669418648</v>
      </c>
      <c r="P360" s="89">
        <v>3356.9318677106266</v>
      </c>
      <c r="Q360" s="89">
        <v>3356.9318677106266</v>
      </c>
      <c r="R360" s="89">
        <v>3961.1796038985394</v>
      </c>
      <c r="S360" s="51" t="s">
        <v>214</v>
      </c>
      <c r="T360" s="52" t="s">
        <v>131</v>
      </c>
      <c r="U360" s="52" t="s">
        <v>139</v>
      </c>
      <c r="V360" s="97">
        <v>42824</v>
      </c>
      <c r="W360" s="72">
        <v>42859</v>
      </c>
      <c r="X360" s="98"/>
      <c r="Y360" s="47"/>
      <c r="Z360" s="47"/>
      <c r="AA360" s="47"/>
      <c r="AB360" s="54" t="s">
        <v>5617</v>
      </c>
      <c r="AC360" s="54" t="s">
        <v>567</v>
      </c>
      <c r="AD360" s="47">
        <v>796</v>
      </c>
      <c r="AE360" s="47" t="s">
        <v>555</v>
      </c>
      <c r="AF360" s="47">
        <v>1</v>
      </c>
      <c r="AG360" s="99">
        <v>46</v>
      </c>
      <c r="AH360" s="47" t="s">
        <v>201</v>
      </c>
      <c r="AI360" s="53">
        <v>42879</v>
      </c>
      <c r="AJ360" s="53">
        <v>42879</v>
      </c>
      <c r="AK360" s="100">
        <v>43060</v>
      </c>
      <c r="AL360" s="50">
        <v>2017</v>
      </c>
      <c r="AM360" s="98" t="s">
        <v>2910</v>
      </c>
      <c r="AN360" s="47" t="s">
        <v>2911</v>
      </c>
      <c r="AO360" s="264" t="s">
        <v>4290</v>
      </c>
      <c r="AP360" s="48" t="s">
        <v>4291</v>
      </c>
      <c r="AQ360" s="47" t="s">
        <v>2914</v>
      </c>
      <c r="AR360" s="101">
        <v>2018</v>
      </c>
      <c r="AS360" s="55">
        <v>9086</v>
      </c>
      <c r="AT360" s="47">
        <v>0</v>
      </c>
      <c r="AU360" s="47">
        <v>0</v>
      </c>
      <c r="AV360" s="49" t="s">
        <v>136</v>
      </c>
      <c r="AW360" s="100" t="s">
        <v>3048</v>
      </c>
    </row>
    <row r="361" spans="1:49" s="103" customFormat="1" ht="141.75" customHeight="1">
      <c r="A361" s="47">
        <v>2</v>
      </c>
      <c r="B361" s="47" t="s">
        <v>4292</v>
      </c>
      <c r="C361" s="47" t="s">
        <v>131</v>
      </c>
      <c r="D361" s="47" t="s">
        <v>2729</v>
      </c>
      <c r="E361" s="48" t="s">
        <v>4240</v>
      </c>
      <c r="F361" s="57" t="s">
        <v>5630</v>
      </c>
      <c r="G361" s="48" t="s">
        <v>4293</v>
      </c>
      <c r="H361" s="60" t="s">
        <v>2907</v>
      </c>
      <c r="I361" s="50" t="s">
        <v>2907</v>
      </c>
      <c r="J361" s="47" t="s">
        <v>136</v>
      </c>
      <c r="K361" s="47" t="s">
        <v>136</v>
      </c>
      <c r="L361" s="47" t="s">
        <v>2885</v>
      </c>
      <c r="M361" s="47" t="s">
        <v>2910</v>
      </c>
      <c r="N361" s="47" t="s">
        <v>2867</v>
      </c>
      <c r="O361" s="89">
        <v>1363.81743726692</v>
      </c>
      <c r="P361" s="89">
        <v>1213.8025315727093</v>
      </c>
      <c r="Q361" s="89">
        <v>1213.8025315727093</v>
      </c>
      <c r="R361" s="89">
        <v>1432.2869872557969</v>
      </c>
      <c r="S361" s="57" t="s">
        <v>214</v>
      </c>
      <c r="T361" s="52" t="s">
        <v>131</v>
      </c>
      <c r="U361" s="52" t="s">
        <v>139</v>
      </c>
      <c r="V361" s="97">
        <v>42885</v>
      </c>
      <c r="W361" s="53">
        <v>42920</v>
      </c>
      <c r="X361" s="98"/>
      <c r="Y361" s="47"/>
      <c r="Z361" s="47"/>
      <c r="AA361" s="47"/>
      <c r="AB361" s="54" t="s">
        <v>5617</v>
      </c>
      <c r="AC361" s="54" t="s">
        <v>567</v>
      </c>
      <c r="AD361" s="47">
        <v>796</v>
      </c>
      <c r="AE361" s="47" t="s">
        <v>555</v>
      </c>
      <c r="AF361" s="47">
        <v>1</v>
      </c>
      <c r="AG361" s="99">
        <v>46</v>
      </c>
      <c r="AH361" s="47" t="s">
        <v>201</v>
      </c>
      <c r="AI361" s="53">
        <v>42940</v>
      </c>
      <c r="AJ361" s="53">
        <v>42940</v>
      </c>
      <c r="AK361" s="100">
        <v>43060</v>
      </c>
      <c r="AL361" s="50">
        <v>2017</v>
      </c>
      <c r="AM361" s="98" t="s">
        <v>2910</v>
      </c>
      <c r="AN361" s="47" t="s">
        <v>2911</v>
      </c>
      <c r="AO361" s="264" t="s">
        <v>4294</v>
      </c>
      <c r="AP361" s="48" t="s">
        <v>4295</v>
      </c>
      <c r="AQ361" s="47" t="s">
        <v>2914</v>
      </c>
      <c r="AR361" s="101">
        <v>2018</v>
      </c>
      <c r="AS361" s="55">
        <v>2133.7051258941347</v>
      </c>
      <c r="AT361" s="47">
        <v>0</v>
      </c>
      <c r="AU361" s="47">
        <v>0</v>
      </c>
      <c r="AV361" s="49" t="s">
        <v>136</v>
      </c>
      <c r="AW361" s="100" t="s">
        <v>3048</v>
      </c>
    </row>
    <row r="362" spans="1:49" s="103" customFormat="1" ht="30.75" customHeight="1">
      <c r="A362" s="47">
        <v>2</v>
      </c>
      <c r="B362" s="47" t="s">
        <v>4296</v>
      </c>
      <c r="C362" s="47" t="s">
        <v>131</v>
      </c>
      <c r="D362" s="47" t="s">
        <v>2729</v>
      </c>
      <c r="E362" s="48" t="s">
        <v>4240</v>
      </c>
      <c r="F362" s="57" t="s">
        <v>5631</v>
      </c>
      <c r="G362" s="48" t="s">
        <v>4297</v>
      </c>
      <c r="H362" s="50" t="s">
        <v>2907</v>
      </c>
      <c r="I362" s="47" t="s">
        <v>2907</v>
      </c>
      <c r="J362" s="47" t="s">
        <v>136</v>
      </c>
      <c r="K362" s="47" t="s">
        <v>136</v>
      </c>
      <c r="L362" s="47" t="s">
        <v>2885</v>
      </c>
      <c r="M362" s="47" t="s">
        <v>2910</v>
      </c>
      <c r="N362" s="47" t="s">
        <v>2867</v>
      </c>
      <c r="O362" s="89">
        <v>1363.81743726692</v>
      </c>
      <c r="P362" s="89">
        <v>1213.8025315727093</v>
      </c>
      <c r="Q362" s="89">
        <v>1213.8025315727093</v>
      </c>
      <c r="R362" s="89">
        <v>1432.2869872557969</v>
      </c>
      <c r="S362" s="51" t="s">
        <v>214</v>
      </c>
      <c r="T362" s="52" t="s">
        <v>131</v>
      </c>
      <c r="U362" s="52" t="s">
        <v>139</v>
      </c>
      <c r="V362" s="97">
        <v>42885</v>
      </c>
      <c r="W362" s="53">
        <v>42920</v>
      </c>
      <c r="X362" s="98"/>
      <c r="Y362" s="47"/>
      <c r="Z362" s="47"/>
      <c r="AA362" s="47"/>
      <c r="AB362" s="54" t="s">
        <v>5617</v>
      </c>
      <c r="AC362" s="54" t="s">
        <v>567</v>
      </c>
      <c r="AD362" s="47">
        <v>796</v>
      </c>
      <c r="AE362" s="47" t="s">
        <v>555</v>
      </c>
      <c r="AF362" s="47">
        <v>1</v>
      </c>
      <c r="AG362" s="99">
        <v>46</v>
      </c>
      <c r="AH362" s="47" t="s">
        <v>201</v>
      </c>
      <c r="AI362" s="53">
        <v>42940</v>
      </c>
      <c r="AJ362" s="53">
        <v>42940</v>
      </c>
      <c r="AK362" s="100">
        <v>43060</v>
      </c>
      <c r="AL362" s="47">
        <v>2017</v>
      </c>
      <c r="AM362" s="98" t="s">
        <v>2910</v>
      </c>
      <c r="AN362" s="47" t="s">
        <v>2911</v>
      </c>
      <c r="AO362" s="264" t="s">
        <v>4298</v>
      </c>
      <c r="AP362" s="48" t="s">
        <v>4299</v>
      </c>
      <c r="AQ362" s="47" t="s">
        <v>2914</v>
      </c>
      <c r="AR362" s="49">
        <v>2018</v>
      </c>
      <c r="AS362" s="55">
        <v>2133.7051258941347</v>
      </c>
      <c r="AT362" s="47">
        <v>0</v>
      </c>
      <c r="AU362" s="47">
        <v>0</v>
      </c>
      <c r="AV362" s="49" t="s">
        <v>136</v>
      </c>
      <c r="AW362" s="51" t="s">
        <v>3048</v>
      </c>
    </row>
    <row r="363" spans="1:49" s="103" customFormat="1" ht="30.75" customHeight="1">
      <c r="A363" s="47">
        <v>2</v>
      </c>
      <c r="B363" s="47" t="s">
        <v>4300</v>
      </c>
      <c r="C363" s="47" t="s">
        <v>131</v>
      </c>
      <c r="D363" s="47" t="s">
        <v>2729</v>
      </c>
      <c r="E363" s="48" t="s">
        <v>4240</v>
      </c>
      <c r="F363" s="57" t="s">
        <v>5632</v>
      </c>
      <c r="G363" s="48" t="s">
        <v>4301</v>
      </c>
      <c r="H363" s="50" t="s">
        <v>2907</v>
      </c>
      <c r="I363" s="47" t="s">
        <v>2907</v>
      </c>
      <c r="J363" s="47" t="s">
        <v>136</v>
      </c>
      <c r="K363" s="47" t="s">
        <v>136</v>
      </c>
      <c r="L363" s="47" t="s">
        <v>2885</v>
      </c>
      <c r="M363" s="47" t="s">
        <v>2910</v>
      </c>
      <c r="N363" s="47" t="s">
        <v>2867</v>
      </c>
      <c r="O363" s="89">
        <v>1363.81743726692</v>
      </c>
      <c r="P363" s="89">
        <v>1213.8025315727093</v>
      </c>
      <c r="Q363" s="89">
        <v>1213.8025315727093</v>
      </c>
      <c r="R363" s="89">
        <v>1432.2869872557969</v>
      </c>
      <c r="S363" s="51" t="s">
        <v>214</v>
      </c>
      <c r="T363" s="52" t="s">
        <v>131</v>
      </c>
      <c r="U363" s="52" t="s">
        <v>139</v>
      </c>
      <c r="V363" s="97">
        <v>42885</v>
      </c>
      <c r="W363" s="53">
        <v>42920</v>
      </c>
      <c r="X363" s="98"/>
      <c r="Y363" s="47"/>
      <c r="Z363" s="47"/>
      <c r="AA363" s="47"/>
      <c r="AB363" s="54" t="s">
        <v>5617</v>
      </c>
      <c r="AC363" s="54" t="s">
        <v>567</v>
      </c>
      <c r="AD363" s="47">
        <v>796</v>
      </c>
      <c r="AE363" s="47" t="s">
        <v>555</v>
      </c>
      <c r="AF363" s="47">
        <v>1</v>
      </c>
      <c r="AG363" s="99">
        <v>46</v>
      </c>
      <c r="AH363" s="47" t="s">
        <v>201</v>
      </c>
      <c r="AI363" s="53">
        <v>42940</v>
      </c>
      <c r="AJ363" s="53">
        <v>42940</v>
      </c>
      <c r="AK363" s="100">
        <v>43060</v>
      </c>
      <c r="AL363" s="47">
        <v>2017</v>
      </c>
      <c r="AM363" s="98" t="s">
        <v>2910</v>
      </c>
      <c r="AN363" s="47" t="s">
        <v>2911</v>
      </c>
      <c r="AO363" s="264" t="s">
        <v>4302</v>
      </c>
      <c r="AP363" s="48" t="s">
        <v>4303</v>
      </c>
      <c r="AQ363" s="47" t="s">
        <v>2914</v>
      </c>
      <c r="AR363" s="49">
        <v>2018</v>
      </c>
      <c r="AS363" s="55">
        <v>2133.7051258941347</v>
      </c>
      <c r="AT363" s="47">
        <v>0</v>
      </c>
      <c r="AU363" s="47">
        <v>0</v>
      </c>
      <c r="AV363" s="49" t="s">
        <v>136</v>
      </c>
      <c r="AW363" s="100" t="s">
        <v>3048</v>
      </c>
    </row>
    <row r="364" spans="1:49" s="102" customFormat="1" ht="86.25" customHeight="1">
      <c r="A364" s="47">
        <v>2</v>
      </c>
      <c r="B364" s="47" t="s">
        <v>4304</v>
      </c>
      <c r="C364" s="47" t="s">
        <v>131</v>
      </c>
      <c r="D364" s="47" t="s">
        <v>2729</v>
      </c>
      <c r="E364" s="48" t="s">
        <v>64</v>
      </c>
      <c r="F364" s="57" t="s">
        <v>5633</v>
      </c>
      <c r="G364" s="48" t="s">
        <v>4305</v>
      </c>
      <c r="H364" s="50" t="s">
        <v>2603</v>
      </c>
      <c r="I364" s="47" t="s">
        <v>3474</v>
      </c>
      <c r="J364" s="47" t="s">
        <v>135</v>
      </c>
      <c r="K364" s="47" t="s">
        <v>136</v>
      </c>
      <c r="L364" s="47" t="s">
        <v>2885</v>
      </c>
      <c r="M364" s="47" t="s">
        <v>2910</v>
      </c>
      <c r="N364" s="47" t="s">
        <v>2867</v>
      </c>
      <c r="O364" s="89">
        <v>806.11580344152185</v>
      </c>
      <c r="P364" s="89">
        <v>564.28106240906527</v>
      </c>
      <c r="Q364" s="89">
        <v>564.28106240906527</v>
      </c>
      <c r="R364" s="89">
        <v>665.85165364269699</v>
      </c>
      <c r="S364" s="51" t="s">
        <v>566</v>
      </c>
      <c r="T364" s="52" t="s">
        <v>131</v>
      </c>
      <c r="U364" s="52" t="s">
        <v>139</v>
      </c>
      <c r="V364" s="97">
        <v>42765</v>
      </c>
      <c r="W364" s="53">
        <v>42795</v>
      </c>
      <c r="X364" s="98"/>
      <c r="Y364" s="47"/>
      <c r="Z364" s="47"/>
      <c r="AA364" s="47"/>
      <c r="AB364" s="54" t="s">
        <v>5634</v>
      </c>
      <c r="AC364" s="54" t="s">
        <v>567</v>
      </c>
      <c r="AD364" s="47">
        <v>796</v>
      </c>
      <c r="AE364" s="47" t="s">
        <v>555</v>
      </c>
      <c r="AF364" s="47">
        <v>1</v>
      </c>
      <c r="AG364" s="99">
        <v>46</v>
      </c>
      <c r="AH364" s="47" t="s">
        <v>201</v>
      </c>
      <c r="AI364" s="53">
        <v>42815</v>
      </c>
      <c r="AJ364" s="53">
        <v>42815</v>
      </c>
      <c r="AK364" s="100">
        <v>43190</v>
      </c>
      <c r="AL364" s="50" t="s">
        <v>310</v>
      </c>
      <c r="AM364" s="98" t="s">
        <v>2910</v>
      </c>
      <c r="AN364" s="47" t="s">
        <v>2911</v>
      </c>
      <c r="AO364" s="264" t="s">
        <v>4306</v>
      </c>
      <c r="AP364" s="48" t="s">
        <v>4307</v>
      </c>
      <c r="AQ364" s="47" t="s">
        <v>2914</v>
      </c>
      <c r="AR364" s="49">
        <v>2018</v>
      </c>
      <c r="AS364" s="55">
        <v>4261.6203624</v>
      </c>
      <c r="AT364" s="47">
        <v>0</v>
      </c>
      <c r="AU364" s="47">
        <v>2.5</v>
      </c>
      <c r="AV364" s="49" t="s">
        <v>136</v>
      </c>
      <c r="AW364" s="100" t="s">
        <v>3353</v>
      </c>
    </row>
    <row r="365" spans="1:49" s="102" customFormat="1" ht="36" customHeight="1">
      <c r="A365" s="47">
        <v>2</v>
      </c>
      <c r="B365" s="47" t="s">
        <v>4308</v>
      </c>
      <c r="C365" s="47" t="s">
        <v>131</v>
      </c>
      <c r="D365" s="47" t="s">
        <v>2729</v>
      </c>
      <c r="E365" s="48" t="s">
        <v>64</v>
      </c>
      <c r="F365" s="57" t="s">
        <v>5635</v>
      </c>
      <c r="G365" s="48" t="s">
        <v>4309</v>
      </c>
      <c r="H365" s="50" t="s">
        <v>2603</v>
      </c>
      <c r="I365" s="50" t="s">
        <v>3474</v>
      </c>
      <c r="J365" s="47" t="s">
        <v>135</v>
      </c>
      <c r="K365" s="47" t="s">
        <v>136</v>
      </c>
      <c r="L365" s="47" t="s">
        <v>2885</v>
      </c>
      <c r="M365" s="47" t="s">
        <v>2910</v>
      </c>
      <c r="N365" s="47" t="s">
        <v>2867</v>
      </c>
      <c r="O365" s="89">
        <v>773.87529992325335</v>
      </c>
      <c r="P365" s="89">
        <v>541.7127099462773</v>
      </c>
      <c r="Q365" s="89">
        <v>541.7127099462773</v>
      </c>
      <c r="R365" s="89">
        <v>639.22099773660716</v>
      </c>
      <c r="S365" s="51" t="s">
        <v>566</v>
      </c>
      <c r="T365" s="52" t="s">
        <v>131</v>
      </c>
      <c r="U365" s="52" t="s">
        <v>139</v>
      </c>
      <c r="V365" s="97">
        <v>42765</v>
      </c>
      <c r="W365" s="53">
        <v>42795</v>
      </c>
      <c r="X365" s="98"/>
      <c r="Y365" s="47"/>
      <c r="Z365" s="47"/>
      <c r="AA365" s="47"/>
      <c r="AB365" s="54" t="s">
        <v>5634</v>
      </c>
      <c r="AC365" s="54" t="s">
        <v>567</v>
      </c>
      <c r="AD365" s="47">
        <v>796</v>
      </c>
      <c r="AE365" s="47" t="s">
        <v>555</v>
      </c>
      <c r="AF365" s="47">
        <v>1</v>
      </c>
      <c r="AG365" s="99">
        <v>46</v>
      </c>
      <c r="AH365" s="47" t="s">
        <v>201</v>
      </c>
      <c r="AI365" s="53">
        <v>42815</v>
      </c>
      <c r="AJ365" s="53">
        <v>42815</v>
      </c>
      <c r="AK365" s="100">
        <v>43190</v>
      </c>
      <c r="AL365" s="50" t="s">
        <v>310</v>
      </c>
      <c r="AM365" s="98" t="s">
        <v>2910</v>
      </c>
      <c r="AN365" s="47" t="s">
        <v>2911</v>
      </c>
      <c r="AO365" s="264" t="s">
        <v>4310</v>
      </c>
      <c r="AP365" s="48" t="s">
        <v>4311</v>
      </c>
      <c r="AQ365" s="47" t="s">
        <v>2914</v>
      </c>
      <c r="AR365" s="49">
        <v>2018</v>
      </c>
      <c r="AS365" s="55">
        <v>4091.8143032000007</v>
      </c>
      <c r="AT365" s="47">
        <v>0</v>
      </c>
      <c r="AU365" s="47">
        <v>2.4</v>
      </c>
      <c r="AV365" s="49" t="s">
        <v>136</v>
      </c>
      <c r="AW365" s="100" t="s">
        <v>3353</v>
      </c>
    </row>
    <row r="366" spans="1:49" s="102" customFormat="1" ht="36" customHeight="1">
      <c r="A366" s="47">
        <v>2</v>
      </c>
      <c r="B366" s="47" t="s">
        <v>4312</v>
      </c>
      <c r="C366" s="47" t="s">
        <v>131</v>
      </c>
      <c r="D366" s="47" t="s">
        <v>2729</v>
      </c>
      <c r="E366" s="48" t="s">
        <v>64</v>
      </c>
      <c r="F366" s="57" t="s">
        <v>5636</v>
      </c>
      <c r="G366" s="48" t="s">
        <v>4313</v>
      </c>
      <c r="H366" s="50" t="s">
        <v>2603</v>
      </c>
      <c r="I366" s="50" t="s">
        <v>3474</v>
      </c>
      <c r="J366" s="47" t="s">
        <v>135</v>
      </c>
      <c r="K366" s="47" t="s">
        <v>136</v>
      </c>
      <c r="L366" s="47" t="s">
        <v>2885</v>
      </c>
      <c r="M366" s="47" t="s">
        <v>2910</v>
      </c>
      <c r="N366" s="47" t="s">
        <v>2867</v>
      </c>
      <c r="O366" s="89">
        <v>902.85308302872863</v>
      </c>
      <c r="P366" s="89">
        <v>631.99715812011004</v>
      </c>
      <c r="Q366" s="89">
        <v>631.99715812011004</v>
      </c>
      <c r="R366" s="89">
        <v>745.7566465817298</v>
      </c>
      <c r="S366" s="57" t="s">
        <v>566</v>
      </c>
      <c r="T366" s="52" t="s">
        <v>131</v>
      </c>
      <c r="U366" s="52" t="s">
        <v>139</v>
      </c>
      <c r="V366" s="97">
        <v>42765</v>
      </c>
      <c r="W366" s="53">
        <v>42795</v>
      </c>
      <c r="X366" s="98"/>
      <c r="Y366" s="47"/>
      <c r="Z366" s="47"/>
      <c r="AA366" s="47"/>
      <c r="AB366" s="54" t="s">
        <v>5634</v>
      </c>
      <c r="AC366" s="54" t="s">
        <v>567</v>
      </c>
      <c r="AD366" s="47">
        <v>796</v>
      </c>
      <c r="AE366" s="47" t="s">
        <v>555</v>
      </c>
      <c r="AF366" s="47">
        <v>1</v>
      </c>
      <c r="AG366" s="99">
        <v>46</v>
      </c>
      <c r="AH366" s="47" t="s">
        <v>201</v>
      </c>
      <c r="AI366" s="53">
        <v>42815</v>
      </c>
      <c r="AJ366" s="53">
        <v>42815</v>
      </c>
      <c r="AK366" s="100">
        <v>43190</v>
      </c>
      <c r="AL366" s="50" t="s">
        <v>310</v>
      </c>
      <c r="AM366" s="98" t="s">
        <v>2910</v>
      </c>
      <c r="AN366" s="47" t="s">
        <v>2911</v>
      </c>
      <c r="AO366" s="264" t="s">
        <v>4314</v>
      </c>
      <c r="AP366" s="48" t="s">
        <v>4315</v>
      </c>
      <c r="AQ366" s="47" t="s">
        <v>2914</v>
      </c>
      <c r="AR366" s="49">
        <v>2018</v>
      </c>
      <c r="AS366" s="55">
        <v>4771.0575852000002</v>
      </c>
      <c r="AT366" s="47">
        <v>0</v>
      </c>
      <c r="AU366" s="47">
        <v>2.8</v>
      </c>
      <c r="AV366" s="49" t="s">
        <v>136</v>
      </c>
      <c r="AW366" s="100" t="s">
        <v>3353</v>
      </c>
    </row>
    <row r="367" spans="1:49" s="102" customFormat="1" ht="36" customHeight="1">
      <c r="A367" s="47">
        <v>2</v>
      </c>
      <c r="B367" s="47" t="s">
        <v>4316</v>
      </c>
      <c r="C367" s="47" t="s">
        <v>131</v>
      </c>
      <c r="D367" s="47" t="s">
        <v>2729</v>
      </c>
      <c r="E367" s="48" t="s">
        <v>64</v>
      </c>
      <c r="F367" s="57" t="s">
        <v>5637</v>
      </c>
      <c r="G367" s="48" t="s">
        <v>4317</v>
      </c>
      <c r="H367" s="50" t="s">
        <v>2603</v>
      </c>
      <c r="I367" s="50" t="s">
        <v>3474</v>
      </c>
      <c r="J367" s="47" t="s">
        <v>135</v>
      </c>
      <c r="K367" s="47" t="s">
        <v>136</v>
      </c>
      <c r="L367" s="47" t="s">
        <v>2885</v>
      </c>
      <c r="M367" s="47" t="s">
        <v>2910</v>
      </c>
      <c r="N367" s="47" t="s">
        <v>2867</v>
      </c>
      <c r="O367" s="89">
        <v>3868.0283955740647</v>
      </c>
      <c r="P367" s="89">
        <v>2707.6198769018447</v>
      </c>
      <c r="Q367" s="89">
        <v>2707.6198769018447</v>
      </c>
      <c r="R367" s="89">
        <v>3194.9914547441767</v>
      </c>
      <c r="S367" s="57" t="s">
        <v>566</v>
      </c>
      <c r="T367" s="52" t="s">
        <v>131</v>
      </c>
      <c r="U367" s="52" t="s">
        <v>139</v>
      </c>
      <c r="V367" s="97">
        <v>42765</v>
      </c>
      <c r="W367" s="53">
        <v>42795</v>
      </c>
      <c r="X367" s="98"/>
      <c r="Y367" s="47"/>
      <c r="Z367" s="47"/>
      <c r="AA367" s="47"/>
      <c r="AB367" s="54" t="s">
        <v>5634</v>
      </c>
      <c r="AC367" s="54" t="s">
        <v>567</v>
      </c>
      <c r="AD367" s="47">
        <v>796</v>
      </c>
      <c r="AE367" s="47" t="s">
        <v>555</v>
      </c>
      <c r="AF367" s="47">
        <v>1</v>
      </c>
      <c r="AG367" s="99">
        <v>46</v>
      </c>
      <c r="AH367" s="47" t="s">
        <v>201</v>
      </c>
      <c r="AI367" s="53">
        <v>42815</v>
      </c>
      <c r="AJ367" s="53">
        <v>42815</v>
      </c>
      <c r="AK367" s="100">
        <v>43160</v>
      </c>
      <c r="AL367" s="50" t="s">
        <v>310</v>
      </c>
      <c r="AM367" s="98" t="s">
        <v>2910</v>
      </c>
      <c r="AN367" s="47" t="s">
        <v>2911</v>
      </c>
      <c r="AO367" s="264" t="s">
        <v>4318</v>
      </c>
      <c r="AP367" s="48" t="s">
        <v>4319</v>
      </c>
      <c r="AQ367" s="47" t="s">
        <v>2914</v>
      </c>
      <c r="AR367" s="49">
        <v>2018</v>
      </c>
      <c r="AS367" s="55">
        <v>6360.1999999999989</v>
      </c>
      <c r="AT367" s="47">
        <v>0.57000000000000006</v>
      </c>
      <c r="AU367" s="47">
        <v>6.48</v>
      </c>
      <c r="AV367" s="49" t="s">
        <v>136</v>
      </c>
      <c r="AW367" s="100" t="s">
        <v>3353</v>
      </c>
    </row>
    <row r="368" spans="1:49" s="102" customFormat="1" ht="36" customHeight="1">
      <c r="A368" s="47">
        <v>2</v>
      </c>
      <c r="B368" s="47" t="s">
        <v>4320</v>
      </c>
      <c r="C368" s="47" t="s">
        <v>131</v>
      </c>
      <c r="D368" s="47" t="s">
        <v>2729</v>
      </c>
      <c r="E368" s="48" t="s">
        <v>64</v>
      </c>
      <c r="F368" s="57" t="s">
        <v>5638</v>
      </c>
      <c r="G368" s="48" t="s">
        <v>4321</v>
      </c>
      <c r="H368" s="50" t="s">
        <v>2603</v>
      </c>
      <c r="I368" s="50" t="s">
        <v>3474</v>
      </c>
      <c r="J368" s="47" t="s">
        <v>135</v>
      </c>
      <c r="K368" s="47" t="s">
        <v>136</v>
      </c>
      <c r="L368" s="47" t="s">
        <v>2885</v>
      </c>
      <c r="M368" s="47" t="s">
        <v>2910</v>
      </c>
      <c r="N368" s="47" t="s">
        <v>2867</v>
      </c>
      <c r="O368" s="89">
        <v>1361.7970254601821</v>
      </c>
      <c r="P368" s="89">
        <v>953.2579178221273</v>
      </c>
      <c r="Q368" s="89">
        <v>953.2579178221273</v>
      </c>
      <c r="R368" s="89">
        <v>1124.8443430301102</v>
      </c>
      <c r="S368" s="57" t="s">
        <v>566</v>
      </c>
      <c r="T368" s="52" t="s">
        <v>131</v>
      </c>
      <c r="U368" s="52" t="s">
        <v>139</v>
      </c>
      <c r="V368" s="97">
        <v>42765</v>
      </c>
      <c r="W368" s="53">
        <v>42795</v>
      </c>
      <c r="X368" s="98"/>
      <c r="Y368" s="47"/>
      <c r="Z368" s="47"/>
      <c r="AA368" s="47"/>
      <c r="AB368" s="54" t="s">
        <v>5634</v>
      </c>
      <c r="AC368" s="54" t="s">
        <v>567</v>
      </c>
      <c r="AD368" s="47">
        <v>796</v>
      </c>
      <c r="AE368" s="47" t="s">
        <v>555</v>
      </c>
      <c r="AF368" s="47">
        <v>1</v>
      </c>
      <c r="AG368" s="99">
        <v>46</v>
      </c>
      <c r="AH368" s="47" t="s">
        <v>201</v>
      </c>
      <c r="AI368" s="53">
        <v>42815</v>
      </c>
      <c r="AJ368" s="53">
        <v>42815</v>
      </c>
      <c r="AK368" s="100">
        <v>42916</v>
      </c>
      <c r="AL368" s="50">
        <v>2017</v>
      </c>
      <c r="AM368" s="98" t="s">
        <v>2910</v>
      </c>
      <c r="AN368" s="47" t="s">
        <v>2911</v>
      </c>
      <c r="AO368" s="264" t="s">
        <v>4322</v>
      </c>
      <c r="AP368" s="48" t="s">
        <v>4323</v>
      </c>
      <c r="AQ368" s="47" t="s">
        <v>2914</v>
      </c>
      <c r="AR368" s="49">
        <v>2018</v>
      </c>
      <c r="AS368" s="55">
        <v>11752.799999999997</v>
      </c>
      <c r="AT368" s="47">
        <v>0</v>
      </c>
      <c r="AU368" s="47">
        <v>0</v>
      </c>
      <c r="AV368" s="49" t="s">
        <v>136</v>
      </c>
      <c r="AW368" s="100" t="s">
        <v>3353</v>
      </c>
    </row>
    <row r="369" spans="1:49" s="102" customFormat="1" ht="36" customHeight="1">
      <c r="A369" s="47">
        <v>2</v>
      </c>
      <c r="B369" s="47" t="s">
        <v>4324</v>
      </c>
      <c r="C369" s="47" t="s">
        <v>131</v>
      </c>
      <c r="D369" s="47" t="s">
        <v>2729</v>
      </c>
      <c r="E369" s="48" t="s">
        <v>64</v>
      </c>
      <c r="F369" s="57" t="s">
        <v>5639</v>
      </c>
      <c r="G369" s="48" t="s">
        <v>4325</v>
      </c>
      <c r="H369" s="50" t="s">
        <v>2603</v>
      </c>
      <c r="I369" s="50" t="s">
        <v>3474</v>
      </c>
      <c r="J369" s="47" t="s">
        <v>135</v>
      </c>
      <c r="K369" s="47" t="s">
        <v>136</v>
      </c>
      <c r="L369" s="47" t="s">
        <v>2885</v>
      </c>
      <c r="M369" s="47" t="s">
        <v>2910</v>
      </c>
      <c r="N369" s="47" t="s">
        <v>2867</v>
      </c>
      <c r="O369" s="89">
        <v>1361.7970254601821</v>
      </c>
      <c r="P369" s="89">
        <v>953.2579178221273</v>
      </c>
      <c r="Q369" s="89">
        <v>953.2579178221273</v>
      </c>
      <c r="R369" s="89">
        <v>1124.8443430301102</v>
      </c>
      <c r="S369" s="57" t="s">
        <v>566</v>
      </c>
      <c r="T369" s="52" t="s">
        <v>131</v>
      </c>
      <c r="U369" s="52" t="s">
        <v>139</v>
      </c>
      <c r="V369" s="97">
        <v>42765</v>
      </c>
      <c r="W369" s="53">
        <v>42795</v>
      </c>
      <c r="X369" s="98"/>
      <c r="Y369" s="47"/>
      <c r="Z369" s="47"/>
      <c r="AA369" s="47"/>
      <c r="AB369" s="54" t="s">
        <v>5634</v>
      </c>
      <c r="AC369" s="54" t="s">
        <v>567</v>
      </c>
      <c r="AD369" s="47">
        <v>796</v>
      </c>
      <c r="AE369" s="47" t="s">
        <v>555</v>
      </c>
      <c r="AF369" s="47">
        <v>1</v>
      </c>
      <c r="AG369" s="99">
        <v>46</v>
      </c>
      <c r="AH369" s="47" t="s">
        <v>201</v>
      </c>
      <c r="AI369" s="53">
        <v>42815</v>
      </c>
      <c r="AJ369" s="53">
        <v>42815</v>
      </c>
      <c r="AK369" s="100">
        <v>42916</v>
      </c>
      <c r="AL369" s="50">
        <v>2017</v>
      </c>
      <c r="AM369" s="98" t="s">
        <v>2910</v>
      </c>
      <c r="AN369" s="47" t="s">
        <v>2911</v>
      </c>
      <c r="AO369" s="264" t="s">
        <v>4326</v>
      </c>
      <c r="AP369" s="48" t="s">
        <v>4327</v>
      </c>
      <c r="AQ369" s="47" t="s">
        <v>2914</v>
      </c>
      <c r="AR369" s="49">
        <v>2018</v>
      </c>
      <c r="AS369" s="55">
        <v>11752.799999999997</v>
      </c>
      <c r="AT369" s="47">
        <v>0</v>
      </c>
      <c r="AU369" s="47">
        <v>0</v>
      </c>
      <c r="AV369" s="49" t="s">
        <v>136</v>
      </c>
      <c r="AW369" s="100" t="s">
        <v>3353</v>
      </c>
    </row>
    <row r="370" spans="1:49" s="102" customFormat="1" ht="36" customHeight="1">
      <c r="A370" s="47">
        <v>2</v>
      </c>
      <c r="B370" s="47" t="s">
        <v>4328</v>
      </c>
      <c r="C370" s="47" t="s">
        <v>131</v>
      </c>
      <c r="D370" s="47" t="s">
        <v>2729</v>
      </c>
      <c r="E370" s="48" t="s">
        <v>4240</v>
      </c>
      <c r="F370" s="57" t="s">
        <v>5640</v>
      </c>
      <c r="G370" s="48" t="s">
        <v>4329</v>
      </c>
      <c r="H370" s="50" t="s">
        <v>2907</v>
      </c>
      <c r="I370" s="50" t="s">
        <v>2908</v>
      </c>
      <c r="J370" s="47" t="s">
        <v>135</v>
      </c>
      <c r="K370" s="47" t="s">
        <v>136</v>
      </c>
      <c r="L370" s="47" t="s">
        <v>2885</v>
      </c>
      <c r="M370" s="47" t="s">
        <v>2910</v>
      </c>
      <c r="N370" s="47" t="s">
        <v>2867</v>
      </c>
      <c r="O370" s="89">
        <v>1102.3569307737789</v>
      </c>
      <c r="P370" s="89">
        <v>766.58510468233123</v>
      </c>
      <c r="Q370" s="89">
        <v>766.58510468233123</v>
      </c>
      <c r="R370" s="89">
        <v>904.57042352515077</v>
      </c>
      <c r="S370" s="57" t="s">
        <v>566</v>
      </c>
      <c r="T370" s="52" t="s">
        <v>131</v>
      </c>
      <c r="U370" s="52" t="s">
        <v>139</v>
      </c>
      <c r="V370" s="97">
        <v>42795</v>
      </c>
      <c r="W370" s="53">
        <v>42825</v>
      </c>
      <c r="X370" s="98"/>
      <c r="Y370" s="47"/>
      <c r="Z370" s="47"/>
      <c r="AA370" s="47"/>
      <c r="AB370" s="54" t="s">
        <v>5617</v>
      </c>
      <c r="AC370" s="54" t="s">
        <v>567</v>
      </c>
      <c r="AD370" s="47">
        <v>796</v>
      </c>
      <c r="AE370" s="47" t="s">
        <v>555</v>
      </c>
      <c r="AF370" s="47">
        <v>1</v>
      </c>
      <c r="AG370" s="99">
        <v>46</v>
      </c>
      <c r="AH370" s="47" t="s">
        <v>201</v>
      </c>
      <c r="AI370" s="53">
        <v>42845</v>
      </c>
      <c r="AJ370" s="53">
        <v>42845</v>
      </c>
      <c r="AK370" s="100">
        <v>43060</v>
      </c>
      <c r="AL370" s="50">
        <v>2017</v>
      </c>
      <c r="AM370" s="98" t="s">
        <v>2910</v>
      </c>
      <c r="AN370" s="47" t="s">
        <v>2911</v>
      </c>
      <c r="AO370" s="264" t="s">
        <v>4330</v>
      </c>
      <c r="AP370" s="48" t="s">
        <v>4331</v>
      </c>
      <c r="AQ370" s="47" t="s">
        <v>2914</v>
      </c>
      <c r="AR370" s="49">
        <v>2018</v>
      </c>
      <c r="AS370" s="55">
        <v>2223.8826340000001</v>
      </c>
      <c r="AT370" s="47">
        <v>0</v>
      </c>
      <c r="AU370" s="47">
        <v>1.3</v>
      </c>
      <c r="AV370" s="49" t="s">
        <v>136</v>
      </c>
      <c r="AW370" s="100" t="s">
        <v>3353</v>
      </c>
    </row>
    <row r="371" spans="1:49" s="102" customFormat="1" ht="36" customHeight="1">
      <c r="A371" s="47">
        <v>2</v>
      </c>
      <c r="B371" s="47" t="s">
        <v>4332</v>
      </c>
      <c r="C371" s="47" t="s">
        <v>131</v>
      </c>
      <c r="D371" s="47" t="s">
        <v>2729</v>
      </c>
      <c r="E371" s="48" t="s">
        <v>4240</v>
      </c>
      <c r="F371" s="57" t="s">
        <v>5641</v>
      </c>
      <c r="G371" s="48" t="s">
        <v>4333</v>
      </c>
      <c r="H371" s="50" t="s">
        <v>2907</v>
      </c>
      <c r="I371" s="50" t="s">
        <v>2908</v>
      </c>
      <c r="J371" s="47" t="s">
        <v>135</v>
      </c>
      <c r="K371" s="47" t="s">
        <v>136</v>
      </c>
      <c r="L371" s="47" t="s">
        <v>2885</v>
      </c>
      <c r="M371" s="47" t="s">
        <v>2910</v>
      </c>
      <c r="N371" s="47" t="s">
        <v>2867</v>
      </c>
      <c r="O371" s="89">
        <v>2533.6375587832845</v>
      </c>
      <c r="P371" s="89">
        <v>1761.9281316912409</v>
      </c>
      <c r="Q371" s="89">
        <v>1761.9281316912409</v>
      </c>
      <c r="R371" s="89">
        <v>2079.0751953956642</v>
      </c>
      <c r="S371" s="57" t="s">
        <v>566</v>
      </c>
      <c r="T371" s="52" t="s">
        <v>131</v>
      </c>
      <c r="U371" s="52" t="s">
        <v>139</v>
      </c>
      <c r="V371" s="97">
        <v>42795</v>
      </c>
      <c r="W371" s="53">
        <v>42825</v>
      </c>
      <c r="X371" s="98"/>
      <c r="Y371" s="47"/>
      <c r="Z371" s="47"/>
      <c r="AA371" s="47"/>
      <c r="AB371" s="54" t="s">
        <v>5617</v>
      </c>
      <c r="AC371" s="54" t="s">
        <v>567</v>
      </c>
      <c r="AD371" s="47">
        <v>796</v>
      </c>
      <c r="AE371" s="47" t="s">
        <v>555</v>
      </c>
      <c r="AF371" s="47">
        <v>1</v>
      </c>
      <c r="AG371" s="99">
        <v>46</v>
      </c>
      <c r="AH371" s="47" t="s">
        <v>201</v>
      </c>
      <c r="AI371" s="53">
        <v>42845</v>
      </c>
      <c r="AJ371" s="53">
        <v>42845</v>
      </c>
      <c r="AK371" s="100">
        <v>43060</v>
      </c>
      <c r="AL371" s="50">
        <v>2017</v>
      </c>
      <c r="AM371" s="98" t="s">
        <v>2910</v>
      </c>
      <c r="AN371" s="47" t="s">
        <v>2911</v>
      </c>
      <c r="AO371" s="264" t="s">
        <v>4334</v>
      </c>
      <c r="AP371" s="48" t="s">
        <v>4335</v>
      </c>
      <c r="AQ371" s="47" t="s">
        <v>2914</v>
      </c>
      <c r="AR371" s="49">
        <v>2018</v>
      </c>
      <c r="AS371" s="55">
        <v>6090</v>
      </c>
      <c r="AT371" s="47">
        <v>0</v>
      </c>
      <c r="AU371" s="47">
        <v>3.2</v>
      </c>
      <c r="AV371" s="49" t="s">
        <v>136</v>
      </c>
      <c r="AW371" s="100" t="s">
        <v>3353</v>
      </c>
    </row>
    <row r="372" spans="1:49" s="102" customFormat="1" ht="36" customHeight="1">
      <c r="A372" s="47">
        <v>2</v>
      </c>
      <c r="B372" s="47" t="s">
        <v>4336</v>
      </c>
      <c r="C372" s="47" t="s">
        <v>131</v>
      </c>
      <c r="D372" s="47" t="s">
        <v>2729</v>
      </c>
      <c r="E372" s="48" t="s">
        <v>4240</v>
      </c>
      <c r="F372" s="57" t="s">
        <v>5642</v>
      </c>
      <c r="G372" s="48" t="s">
        <v>4337</v>
      </c>
      <c r="H372" s="50" t="s">
        <v>2907</v>
      </c>
      <c r="I372" s="50" t="s">
        <v>2908</v>
      </c>
      <c r="J372" s="47" t="s">
        <v>135</v>
      </c>
      <c r="K372" s="47" t="s">
        <v>136</v>
      </c>
      <c r="L372" s="47" t="s">
        <v>2885</v>
      </c>
      <c r="M372" s="47" t="s">
        <v>2910</v>
      </c>
      <c r="N372" s="47" t="s">
        <v>2867</v>
      </c>
      <c r="O372" s="89">
        <v>1270.5249543341304</v>
      </c>
      <c r="P372" s="89">
        <v>883.53321349041062</v>
      </c>
      <c r="Q372" s="89">
        <v>883.53321349041062</v>
      </c>
      <c r="R372" s="89">
        <v>1042.5691919186845</v>
      </c>
      <c r="S372" s="57" t="s">
        <v>566</v>
      </c>
      <c r="T372" s="52" t="s">
        <v>131</v>
      </c>
      <c r="U372" s="52" t="s">
        <v>139</v>
      </c>
      <c r="V372" s="97">
        <v>42795</v>
      </c>
      <c r="W372" s="53">
        <v>42825</v>
      </c>
      <c r="X372" s="98"/>
      <c r="Y372" s="47"/>
      <c r="Z372" s="47"/>
      <c r="AA372" s="47"/>
      <c r="AB372" s="54" t="s">
        <v>5617</v>
      </c>
      <c r="AC372" s="54" t="s">
        <v>567</v>
      </c>
      <c r="AD372" s="47">
        <v>796</v>
      </c>
      <c r="AE372" s="47" t="s">
        <v>555</v>
      </c>
      <c r="AF372" s="47">
        <v>1</v>
      </c>
      <c r="AG372" s="99">
        <v>46</v>
      </c>
      <c r="AH372" s="47" t="s">
        <v>201</v>
      </c>
      <c r="AI372" s="53">
        <v>42845</v>
      </c>
      <c r="AJ372" s="53">
        <v>42845</v>
      </c>
      <c r="AK372" s="100">
        <v>43060</v>
      </c>
      <c r="AL372" s="50">
        <v>2017</v>
      </c>
      <c r="AM372" s="98" t="s">
        <v>2910</v>
      </c>
      <c r="AN372" s="47" t="s">
        <v>2911</v>
      </c>
      <c r="AO372" s="264" t="s">
        <v>4338</v>
      </c>
      <c r="AP372" s="48" t="s">
        <v>4339</v>
      </c>
      <c r="AQ372" s="47" t="s">
        <v>2914</v>
      </c>
      <c r="AR372" s="49">
        <v>2018</v>
      </c>
      <c r="AS372" s="55">
        <v>2563.5066940000006</v>
      </c>
      <c r="AT372" s="47">
        <v>0</v>
      </c>
      <c r="AU372" s="47">
        <v>1.5</v>
      </c>
      <c r="AV372" s="49" t="s">
        <v>136</v>
      </c>
      <c r="AW372" s="100" t="s">
        <v>3353</v>
      </c>
    </row>
    <row r="373" spans="1:49" s="102" customFormat="1" ht="36" customHeight="1">
      <c r="A373" s="47">
        <v>2</v>
      </c>
      <c r="B373" s="47" t="s">
        <v>4340</v>
      </c>
      <c r="C373" s="47" t="s">
        <v>131</v>
      </c>
      <c r="D373" s="47" t="s">
        <v>2729</v>
      </c>
      <c r="E373" s="48" t="s">
        <v>4240</v>
      </c>
      <c r="F373" s="57" t="s">
        <v>5643</v>
      </c>
      <c r="G373" s="48" t="s">
        <v>4341</v>
      </c>
      <c r="H373" s="50" t="s">
        <v>2907</v>
      </c>
      <c r="I373" s="50" t="s">
        <v>2908</v>
      </c>
      <c r="J373" s="47" t="s">
        <v>135</v>
      </c>
      <c r="K373" s="47" t="s">
        <v>136</v>
      </c>
      <c r="L373" s="47" t="s">
        <v>2885</v>
      </c>
      <c r="M373" s="47" t="s">
        <v>2910</v>
      </c>
      <c r="N373" s="47" t="s">
        <v>2867</v>
      </c>
      <c r="O373" s="89">
        <v>1246.5958077066364</v>
      </c>
      <c r="P373" s="89">
        <v>1238.4485194513391</v>
      </c>
      <c r="Q373" s="89">
        <v>1238.4485194513391</v>
      </c>
      <c r="R373" s="89">
        <v>1461.3692529525799</v>
      </c>
      <c r="S373" s="57" t="s">
        <v>566</v>
      </c>
      <c r="T373" s="52" t="s">
        <v>131</v>
      </c>
      <c r="U373" s="52" t="s">
        <v>139</v>
      </c>
      <c r="V373" s="97">
        <v>42824</v>
      </c>
      <c r="W373" s="53">
        <v>42854</v>
      </c>
      <c r="X373" s="98"/>
      <c r="Y373" s="47"/>
      <c r="Z373" s="47"/>
      <c r="AA373" s="47"/>
      <c r="AB373" s="54" t="s">
        <v>5617</v>
      </c>
      <c r="AC373" s="54" t="s">
        <v>567</v>
      </c>
      <c r="AD373" s="47">
        <v>796</v>
      </c>
      <c r="AE373" s="47" t="s">
        <v>555</v>
      </c>
      <c r="AF373" s="47">
        <v>1</v>
      </c>
      <c r="AG373" s="99">
        <v>46</v>
      </c>
      <c r="AH373" s="47" t="s">
        <v>201</v>
      </c>
      <c r="AI373" s="53">
        <v>42874</v>
      </c>
      <c r="AJ373" s="53">
        <v>42874</v>
      </c>
      <c r="AK373" s="100">
        <v>43060</v>
      </c>
      <c r="AL373" s="50">
        <v>2017</v>
      </c>
      <c r="AM373" s="98" t="s">
        <v>2910</v>
      </c>
      <c r="AN373" s="47" t="s">
        <v>2911</v>
      </c>
      <c r="AO373" s="264" t="s">
        <v>4342</v>
      </c>
      <c r="AP373" s="48" t="s">
        <v>4343</v>
      </c>
      <c r="AQ373" s="47" t="s">
        <v>2914</v>
      </c>
      <c r="AR373" s="49">
        <v>2018</v>
      </c>
      <c r="AS373" s="55">
        <v>1474.41</v>
      </c>
      <c r="AT373" s="47">
        <v>0</v>
      </c>
      <c r="AU373" s="47">
        <v>0.7</v>
      </c>
      <c r="AV373" s="49" t="s">
        <v>136</v>
      </c>
      <c r="AW373" s="100" t="s">
        <v>3353</v>
      </c>
    </row>
    <row r="374" spans="1:49" s="102" customFormat="1" ht="36" customHeight="1">
      <c r="A374" s="47">
        <v>2</v>
      </c>
      <c r="B374" s="47" t="s">
        <v>4344</v>
      </c>
      <c r="C374" s="47" t="s">
        <v>131</v>
      </c>
      <c r="D374" s="47" t="s">
        <v>2729</v>
      </c>
      <c r="E374" s="48" t="s">
        <v>4240</v>
      </c>
      <c r="F374" s="57" t="s">
        <v>5644</v>
      </c>
      <c r="G374" s="48" t="s">
        <v>4345</v>
      </c>
      <c r="H374" s="50" t="s">
        <v>2907</v>
      </c>
      <c r="I374" s="50" t="s">
        <v>2908</v>
      </c>
      <c r="J374" s="47" t="s">
        <v>135</v>
      </c>
      <c r="K374" s="47" t="s">
        <v>136</v>
      </c>
      <c r="L374" s="47" t="s">
        <v>2885</v>
      </c>
      <c r="M374" s="47" t="s">
        <v>2910</v>
      </c>
      <c r="N374" s="47" t="s">
        <v>2867</v>
      </c>
      <c r="O374" s="89">
        <v>1173.9988196306588</v>
      </c>
      <c r="P374" s="89">
        <v>1167.0118875250594</v>
      </c>
      <c r="Q374" s="89">
        <v>1167.0118875250594</v>
      </c>
      <c r="R374" s="89">
        <v>1377.0740272795699</v>
      </c>
      <c r="S374" s="57" t="s">
        <v>566</v>
      </c>
      <c r="T374" s="52" t="s">
        <v>131</v>
      </c>
      <c r="U374" s="52" t="s">
        <v>139</v>
      </c>
      <c r="V374" s="97">
        <v>42824</v>
      </c>
      <c r="W374" s="53">
        <v>42854</v>
      </c>
      <c r="X374" s="98"/>
      <c r="Y374" s="47"/>
      <c r="Z374" s="47"/>
      <c r="AA374" s="47"/>
      <c r="AB374" s="54" t="s">
        <v>5617</v>
      </c>
      <c r="AC374" s="54" t="s">
        <v>567</v>
      </c>
      <c r="AD374" s="47">
        <v>796</v>
      </c>
      <c r="AE374" s="47" t="s">
        <v>555</v>
      </c>
      <c r="AF374" s="47">
        <v>1</v>
      </c>
      <c r="AG374" s="99">
        <v>46</v>
      </c>
      <c r="AH374" s="47" t="s">
        <v>201</v>
      </c>
      <c r="AI374" s="53">
        <v>42874</v>
      </c>
      <c r="AJ374" s="53">
        <v>42874</v>
      </c>
      <c r="AK374" s="100">
        <v>43060</v>
      </c>
      <c r="AL374" s="50">
        <v>2017</v>
      </c>
      <c r="AM374" s="98" t="s">
        <v>2910</v>
      </c>
      <c r="AN374" s="47" t="s">
        <v>2911</v>
      </c>
      <c r="AO374" s="264" t="s">
        <v>4346</v>
      </c>
      <c r="AP374" s="48" t="s">
        <v>4347</v>
      </c>
      <c r="AQ374" s="47" t="s">
        <v>2914</v>
      </c>
      <c r="AR374" s="49">
        <v>2018</v>
      </c>
      <c r="AS374" s="55">
        <v>1474.41</v>
      </c>
      <c r="AT374" s="47">
        <v>0</v>
      </c>
      <c r="AU374" s="47">
        <v>0.7</v>
      </c>
      <c r="AV374" s="49" t="s">
        <v>136</v>
      </c>
      <c r="AW374" s="100" t="s">
        <v>3353</v>
      </c>
    </row>
    <row r="375" spans="1:49" s="102" customFormat="1" ht="36" customHeight="1">
      <c r="A375" s="47">
        <v>2</v>
      </c>
      <c r="B375" s="47" t="s">
        <v>4348</v>
      </c>
      <c r="C375" s="47" t="s">
        <v>131</v>
      </c>
      <c r="D375" s="47" t="s">
        <v>2729</v>
      </c>
      <c r="E375" s="48" t="s">
        <v>4240</v>
      </c>
      <c r="F375" s="57" t="s">
        <v>5645</v>
      </c>
      <c r="G375" s="48" t="s">
        <v>4349</v>
      </c>
      <c r="H375" s="50" t="s">
        <v>2907</v>
      </c>
      <c r="I375" s="50" t="s">
        <v>2908</v>
      </c>
      <c r="J375" s="47" t="s">
        <v>135</v>
      </c>
      <c r="K375" s="47" t="s">
        <v>136</v>
      </c>
      <c r="L375" s="47" t="s">
        <v>2885</v>
      </c>
      <c r="M375" s="47" t="s">
        <v>2910</v>
      </c>
      <c r="N375" s="47" t="s">
        <v>2867</v>
      </c>
      <c r="O375" s="89">
        <v>7332.5692232967658</v>
      </c>
      <c r="P375" s="89">
        <v>7005.1648402482888</v>
      </c>
      <c r="Q375" s="89">
        <v>7005.1648402482888</v>
      </c>
      <c r="R375" s="89">
        <v>8266.09451149298</v>
      </c>
      <c r="S375" s="57" t="s">
        <v>566</v>
      </c>
      <c r="T375" s="52" t="s">
        <v>131</v>
      </c>
      <c r="U375" s="52" t="s">
        <v>139</v>
      </c>
      <c r="V375" s="97">
        <v>42824</v>
      </c>
      <c r="W375" s="53">
        <v>42854</v>
      </c>
      <c r="X375" s="98"/>
      <c r="Y375" s="47"/>
      <c r="Z375" s="47"/>
      <c r="AA375" s="47"/>
      <c r="AB375" s="54" t="s">
        <v>5617</v>
      </c>
      <c r="AC375" s="54" t="s">
        <v>567</v>
      </c>
      <c r="AD375" s="47">
        <v>796</v>
      </c>
      <c r="AE375" s="47" t="s">
        <v>555</v>
      </c>
      <c r="AF375" s="47">
        <v>1</v>
      </c>
      <c r="AG375" s="99">
        <v>46</v>
      </c>
      <c r="AH375" s="47" t="s">
        <v>201</v>
      </c>
      <c r="AI375" s="53">
        <v>42874</v>
      </c>
      <c r="AJ375" s="53">
        <v>42874</v>
      </c>
      <c r="AK375" s="100">
        <v>43060</v>
      </c>
      <c r="AL375" s="50">
        <v>2017</v>
      </c>
      <c r="AM375" s="98" t="s">
        <v>2910</v>
      </c>
      <c r="AN375" s="47" t="s">
        <v>2911</v>
      </c>
      <c r="AO375" s="264" t="s">
        <v>4350</v>
      </c>
      <c r="AP375" s="48" t="s">
        <v>4351</v>
      </c>
      <c r="AQ375" s="47" t="s">
        <v>2914</v>
      </c>
      <c r="AR375" s="49">
        <v>2018</v>
      </c>
      <c r="AS375" s="55">
        <v>9740.2832954873847</v>
      </c>
      <c r="AT375" s="47">
        <v>0</v>
      </c>
      <c r="AU375" s="47">
        <v>5.6</v>
      </c>
      <c r="AV375" s="49" t="s">
        <v>136</v>
      </c>
      <c r="AW375" s="100" t="s">
        <v>3353</v>
      </c>
    </row>
    <row r="376" spans="1:49" s="102" customFormat="1" ht="36" customHeight="1">
      <c r="A376" s="47">
        <v>2</v>
      </c>
      <c r="B376" s="47" t="s">
        <v>4352</v>
      </c>
      <c r="C376" s="47" t="s">
        <v>131</v>
      </c>
      <c r="D376" s="47" t="s">
        <v>2729</v>
      </c>
      <c r="E376" s="48" t="s">
        <v>4240</v>
      </c>
      <c r="F376" s="57" t="s">
        <v>5646</v>
      </c>
      <c r="G376" s="48" t="s">
        <v>4353</v>
      </c>
      <c r="H376" s="50" t="s">
        <v>2907</v>
      </c>
      <c r="I376" s="50" t="s">
        <v>2908</v>
      </c>
      <c r="J376" s="47" t="s">
        <v>135</v>
      </c>
      <c r="K376" s="47" t="s">
        <v>136</v>
      </c>
      <c r="L376" s="47" t="s">
        <v>2885</v>
      </c>
      <c r="M376" s="47" t="s">
        <v>2910</v>
      </c>
      <c r="N376" s="47" t="s">
        <v>2867</v>
      </c>
      <c r="O376" s="89">
        <v>7502.8893503280215</v>
      </c>
      <c r="P376" s="89">
        <v>7217.0967362268611</v>
      </c>
      <c r="Q376" s="89">
        <v>7217.0967362268611</v>
      </c>
      <c r="R376" s="89">
        <v>8516.1741487476957</v>
      </c>
      <c r="S376" s="57" t="s">
        <v>566</v>
      </c>
      <c r="T376" s="52" t="s">
        <v>131</v>
      </c>
      <c r="U376" s="52" t="s">
        <v>139</v>
      </c>
      <c r="V376" s="97">
        <v>42824</v>
      </c>
      <c r="W376" s="53">
        <v>42854</v>
      </c>
      <c r="X376" s="98"/>
      <c r="Y376" s="47"/>
      <c r="Z376" s="47"/>
      <c r="AA376" s="47"/>
      <c r="AB376" s="54" t="s">
        <v>5617</v>
      </c>
      <c r="AC376" s="54" t="s">
        <v>567</v>
      </c>
      <c r="AD376" s="47">
        <v>796</v>
      </c>
      <c r="AE376" s="47" t="s">
        <v>555</v>
      </c>
      <c r="AF376" s="47">
        <v>1</v>
      </c>
      <c r="AG376" s="99">
        <v>46</v>
      </c>
      <c r="AH376" s="47" t="s">
        <v>201</v>
      </c>
      <c r="AI376" s="53">
        <v>42874</v>
      </c>
      <c r="AJ376" s="53">
        <v>42874</v>
      </c>
      <c r="AK376" s="100">
        <v>43060</v>
      </c>
      <c r="AL376" s="50">
        <v>2017</v>
      </c>
      <c r="AM376" s="98" t="s">
        <v>2910</v>
      </c>
      <c r="AN376" s="47" t="s">
        <v>2911</v>
      </c>
      <c r="AO376" s="264" t="s">
        <v>4354</v>
      </c>
      <c r="AP376" s="48" t="s">
        <v>4355</v>
      </c>
      <c r="AQ376" s="47" t="s">
        <v>2914</v>
      </c>
      <c r="AR376" s="49">
        <v>2018</v>
      </c>
      <c r="AS376" s="55">
        <v>9869.3295680264346</v>
      </c>
      <c r="AT376" s="47">
        <v>0</v>
      </c>
      <c r="AU376" s="47">
        <v>4.5</v>
      </c>
      <c r="AV376" s="49" t="s">
        <v>136</v>
      </c>
      <c r="AW376" s="100" t="s">
        <v>3353</v>
      </c>
    </row>
    <row r="377" spans="1:49" s="102" customFormat="1" ht="30.75" customHeight="1">
      <c r="A377" s="47">
        <v>2</v>
      </c>
      <c r="B377" s="47" t="s">
        <v>4356</v>
      </c>
      <c r="C377" s="47" t="s">
        <v>131</v>
      </c>
      <c r="D377" s="47" t="s">
        <v>2729</v>
      </c>
      <c r="E377" s="48" t="s">
        <v>4240</v>
      </c>
      <c r="F377" s="57" t="s">
        <v>5647</v>
      </c>
      <c r="G377" s="48" t="s">
        <v>4357</v>
      </c>
      <c r="H377" s="50" t="s">
        <v>2907</v>
      </c>
      <c r="I377" s="47" t="s">
        <v>2908</v>
      </c>
      <c r="J377" s="47" t="s">
        <v>135</v>
      </c>
      <c r="K377" s="47" t="s">
        <v>136</v>
      </c>
      <c r="L377" s="47" t="s">
        <v>2885</v>
      </c>
      <c r="M377" s="47" t="s">
        <v>2910</v>
      </c>
      <c r="N377" s="47" t="s">
        <v>2867</v>
      </c>
      <c r="O377" s="89">
        <v>3272.4489347220892</v>
      </c>
      <c r="P377" s="89">
        <v>3176.3117579537375</v>
      </c>
      <c r="Q377" s="89">
        <v>3176.3117579537375</v>
      </c>
      <c r="R377" s="89">
        <v>3748.0478743854101</v>
      </c>
      <c r="S377" s="57" t="s">
        <v>566</v>
      </c>
      <c r="T377" s="52" t="s">
        <v>131</v>
      </c>
      <c r="U377" s="52" t="s">
        <v>139</v>
      </c>
      <c r="V377" s="97">
        <v>42824</v>
      </c>
      <c r="W377" s="53">
        <v>42854</v>
      </c>
      <c r="X377" s="98"/>
      <c r="Y377" s="47"/>
      <c r="Z377" s="47"/>
      <c r="AA377" s="47"/>
      <c r="AB377" s="54" t="s">
        <v>5617</v>
      </c>
      <c r="AC377" s="54" t="s">
        <v>567</v>
      </c>
      <c r="AD377" s="47">
        <v>796</v>
      </c>
      <c r="AE377" s="47" t="s">
        <v>555</v>
      </c>
      <c r="AF377" s="47">
        <v>1</v>
      </c>
      <c r="AG377" s="99">
        <v>46</v>
      </c>
      <c r="AH377" s="47" t="s">
        <v>201</v>
      </c>
      <c r="AI377" s="53">
        <v>42874</v>
      </c>
      <c r="AJ377" s="53">
        <v>42874</v>
      </c>
      <c r="AK377" s="100">
        <v>43060</v>
      </c>
      <c r="AL377" s="50">
        <v>2017</v>
      </c>
      <c r="AM377" s="98" t="s">
        <v>2910</v>
      </c>
      <c r="AN377" s="47" t="s">
        <v>2911</v>
      </c>
      <c r="AO377" s="264" t="s">
        <v>4358</v>
      </c>
      <c r="AP377" s="48" t="s">
        <v>4359</v>
      </c>
      <c r="AQ377" s="47" t="s">
        <v>2914</v>
      </c>
      <c r="AR377" s="49">
        <v>2018</v>
      </c>
      <c r="AS377" s="55">
        <v>3791.34</v>
      </c>
      <c r="AT377" s="47">
        <v>0</v>
      </c>
      <c r="AU377" s="47">
        <v>1.8</v>
      </c>
      <c r="AV377" s="49" t="s">
        <v>136</v>
      </c>
      <c r="AW377" s="100" t="s">
        <v>3353</v>
      </c>
    </row>
    <row r="378" spans="1:49" s="102" customFormat="1" ht="38.25" customHeight="1">
      <c r="A378" s="47">
        <v>2</v>
      </c>
      <c r="B378" s="47" t="s">
        <v>4360</v>
      </c>
      <c r="C378" s="47" t="s">
        <v>131</v>
      </c>
      <c r="D378" s="47" t="s">
        <v>2729</v>
      </c>
      <c r="E378" s="48" t="s">
        <v>4240</v>
      </c>
      <c r="F378" s="57" t="s">
        <v>5648</v>
      </c>
      <c r="G378" s="48" t="s">
        <v>4361</v>
      </c>
      <c r="H378" s="50" t="s">
        <v>2907</v>
      </c>
      <c r="I378" s="50" t="s">
        <v>2908</v>
      </c>
      <c r="J378" s="47" t="s">
        <v>135</v>
      </c>
      <c r="K378" s="47" t="s">
        <v>136</v>
      </c>
      <c r="L378" s="47" t="s">
        <v>2885</v>
      </c>
      <c r="M378" s="47" t="s">
        <v>2910</v>
      </c>
      <c r="N378" s="47" t="s">
        <v>2867</v>
      </c>
      <c r="O378" s="89">
        <v>15958.737949310947</v>
      </c>
      <c r="P378" s="89">
        <v>15060.772570486302</v>
      </c>
      <c r="Q378" s="89">
        <v>15060.772570486302</v>
      </c>
      <c r="R378" s="89">
        <v>17771.711633173836</v>
      </c>
      <c r="S378" s="57" t="s">
        <v>566</v>
      </c>
      <c r="T378" s="52" t="s">
        <v>131</v>
      </c>
      <c r="U378" s="52" t="s">
        <v>139</v>
      </c>
      <c r="V378" s="97">
        <v>42824</v>
      </c>
      <c r="W378" s="53">
        <v>42854</v>
      </c>
      <c r="X378" s="98"/>
      <c r="Y378" s="47"/>
      <c r="Z378" s="47"/>
      <c r="AA378" s="47"/>
      <c r="AB378" s="54" t="s">
        <v>5617</v>
      </c>
      <c r="AC378" s="54" t="s">
        <v>567</v>
      </c>
      <c r="AD378" s="47">
        <v>796</v>
      </c>
      <c r="AE378" s="47" t="s">
        <v>555</v>
      </c>
      <c r="AF378" s="47">
        <v>1</v>
      </c>
      <c r="AG378" s="99">
        <v>46</v>
      </c>
      <c r="AH378" s="47" t="s">
        <v>201</v>
      </c>
      <c r="AI378" s="53">
        <v>42874</v>
      </c>
      <c r="AJ378" s="53">
        <v>42874</v>
      </c>
      <c r="AK378" s="100">
        <v>43060</v>
      </c>
      <c r="AL378" s="50">
        <v>2017</v>
      </c>
      <c r="AM378" s="98" t="s">
        <v>2910</v>
      </c>
      <c r="AN378" s="47" t="s">
        <v>2911</v>
      </c>
      <c r="AO378" s="264" t="s">
        <v>4362</v>
      </c>
      <c r="AP378" s="48" t="s">
        <v>4363</v>
      </c>
      <c r="AQ378" s="47" t="s">
        <v>2914</v>
      </c>
      <c r="AR378" s="49">
        <v>2018</v>
      </c>
      <c r="AS378" s="55">
        <v>21233.1831872</v>
      </c>
      <c r="AT378" s="47">
        <v>0.4</v>
      </c>
      <c r="AU378" s="47">
        <v>0.6</v>
      </c>
      <c r="AV378" s="49" t="s">
        <v>136</v>
      </c>
      <c r="AW378" s="100" t="s">
        <v>3353</v>
      </c>
    </row>
    <row r="379" spans="1:49" s="102" customFormat="1" ht="38.25" customHeight="1">
      <c r="A379" s="47">
        <v>2</v>
      </c>
      <c r="B379" s="47" t="s">
        <v>4364</v>
      </c>
      <c r="C379" s="47" t="s">
        <v>131</v>
      </c>
      <c r="D379" s="47" t="s">
        <v>2729</v>
      </c>
      <c r="E379" s="48" t="s">
        <v>4240</v>
      </c>
      <c r="F379" s="57" t="s">
        <v>5649</v>
      </c>
      <c r="G379" s="48" t="s">
        <v>4365</v>
      </c>
      <c r="H379" s="50" t="s">
        <v>2907</v>
      </c>
      <c r="I379" s="50" t="s">
        <v>2908</v>
      </c>
      <c r="J379" s="47" t="s">
        <v>135</v>
      </c>
      <c r="K379" s="47" t="s">
        <v>136</v>
      </c>
      <c r="L379" s="47" t="s">
        <v>2885</v>
      </c>
      <c r="M379" s="47" t="s">
        <v>2910</v>
      </c>
      <c r="N379" s="47" t="s">
        <v>2867</v>
      </c>
      <c r="O379" s="89">
        <v>10094.348006517957</v>
      </c>
      <c r="P379" s="89">
        <v>9859.8236742220342</v>
      </c>
      <c r="Q379" s="89">
        <v>9859.8236742220342</v>
      </c>
      <c r="R379" s="89">
        <v>11634.591935582001</v>
      </c>
      <c r="S379" s="57" t="s">
        <v>566</v>
      </c>
      <c r="T379" s="52" t="s">
        <v>131</v>
      </c>
      <c r="U379" s="52" t="s">
        <v>139</v>
      </c>
      <c r="V379" s="97">
        <v>42887</v>
      </c>
      <c r="W379" s="53">
        <v>42917</v>
      </c>
      <c r="X379" s="98"/>
      <c r="Y379" s="47"/>
      <c r="Z379" s="47"/>
      <c r="AA379" s="47"/>
      <c r="AB379" s="54" t="s">
        <v>5617</v>
      </c>
      <c r="AC379" s="54" t="s">
        <v>567</v>
      </c>
      <c r="AD379" s="47">
        <v>796</v>
      </c>
      <c r="AE379" s="47" t="s">
        <v>555</v>
      </c>
      <c r="AF379" s="47">
        <v>1</v>
      </c>
      <c r="AG379" s="99">
        <v>46</v>
      </c>
      <c r="AH379" s="47" t="s">
        <v>201</v>
      </c>
      <c r="AI379" s="53">
        <v>42937</v>
      </c>
      <c r="AJ379" s="53">
        <v>42937</v>
      </c>
      <c r="AK379" s="100">
        <v>43425</v>
      </c>
      <c r="AL379" s="50" t="s">
        <v>310</v>
      </c>
      <c r="AM379" s="98" t="s">
        <v>2910</v>
      </c>
      <c r="AN379" s="47" t="s">
        <v>2911</v>
      </c>
      <c r="AO379" s="264" t="s">
        <v>4366</v>
      </c>
      <c r="AP379" s="48" t="s">
        <v>4367</v>
      </c>
      <c r="AQ379" s="47" t="s">
        <v>2914</v>
      </c>
      <c r="AR379" s="49">
        <v>2018</v>
      </c>
      <c r="AS379" s="55">
        <v>11752.799999999997</v>
      </c>
      <c r="AT379" s="47">
        <v>0</v>
      </c>
      <c r="AU379" s="47">
        <v>0</v>
      </c>
      <c r="AV379" s="49" t="s">
        <v>136</v>
      </c>
      <c r="AW379" s="100" t="s">
        <v>3353</v>
      </c>
    </row>
    <row r="380" spans="1:49" s="102" customFormat="1" ht="38.25" customHeight="1">
      <c r="A380" s="47">
        <v>2</v>
      </c>
      <c r="B380" s="47" t="s">
        <v>4368</v>
      </c>
      <c r="C380" s="47" t="s">
        <v>131</v>
      </c>
      <c r="D380" s="47" t="s">
        <v>2729</v>
      </c>
      <c r="E380" s="48" t="s">
        <v>4240</v>
      </c>
      <c r="F380" s="57" t="s">
        <v>5650</v>
      </c>
      <c r="G380" s="48" t="s">
        <v>4369</v>
      </c>
      <c r="H380" s="50" t="s">
        <v>2907</v>
      </c>
      <c r="I380" s="50" t="s">
        <v>2908</v>
      </c>
      <c r="J380" s="47" t="s">
        <v>135</v>
      </c>
      <c r="K380" s="47" t="s">
        <v>136</v>
      </c>
      <c r="L380" s="47" t="s">
        <v>2885</v>
      </c>
      <c r="M380" s="47" t="s">
        <v>2910</v>
      </c>
      <c r="N380" s="47" t="s">
        <v>2867</v>
      </c>
      <c r="O380" s="89">
        <v>10094.348006517957</v>
      </c>
      <c r="P380" s="89">
        <v>9859.8236742220342</v>
      </c>
      <c r="Q380" s="89">
        <v>9859.8236742220342</v>
      </c>
      <c r="R380" s="89">
        <v>11634.591935582001</v>
      </c>
      <c r="S380" s="57" t="s">
        <v>566</v>
      </c>
      <c r="T380" s="52" t="s">
        <v>131</v>
      </c>
      <c r="U380" s="52" t="s">
        <v>139</v>
      </c>
      <c r="V380" s="97">
        <v>42887</v>
      </c>
      <c r="W380" s="53">
        <v>42917</v>
      </c>
      <c r="X380" s="98"/>
      <c r="Y380" s="47"/>
      <c r="Z380" s="47"/>
      <c r="AA380" s="47"/>
      <c r="AB380" s="54" t="s">
        <v>5617</v>
      </c>
      <c r="AC380" s="54" t="s">
        <v>567</v>
      </c>
      <c r="AD380" s="47">
        <v>796</v>
      </c>
      <c r="AE380" s="47" t="s">
        <v>555</v>
      </c>
      <c r="AF380" s="47">
        <v>1</v>
      </c>
      <c r="AG380" s="99">
        <v>46</v>
      </c>
      <c r="AH380" s="47" t="s">
        <v>201</v>
      </c>
      <c r="AI380" s="53">
        <v>42937</v>
      </c>
      <c r="AJ380" s="53">
        <v>42937</v>
      </c>
      <c r="AK380" s="100">
        <v>43425</v>
      </c>
      <c r="AL380" s="50" t="s">
        <v>310</v>
      </c>
      <c r="AM380" s="98" t="s">
        <v>2910</v>
      </c>
      <c r="AN380" s="47" t="s">
        <v>2911</v>
      </c>
      <c r="AO380" s="264" t="s">
        <v>4370</v>
      </c>
      <c r="AP380" s="48" t="s">
        <v>4371</v>
      </c>
      <c r="AQ380" s="47" t="s">
        <v>2914</v>
      </c>
      <c r="AR380" s="49">
        <v>2018</v>
      </c>
      <c r="AS380" s="55">
        <v>11752.799999999997</v>
      </c>
      <c r="AT380" s="47">
        <v>0</v>
      </c>
      <c r="AU380" s="47">
        <v>0</v>
      </c>
      <c r="AV380" s="49" t="s">
        <v>136</v>
      </c>
      <c r="AW380" s="100" t="s">
        <v>3353</v>
      </c>
    </row>
    <row r="381" spans="1:49" s="102" customFormat="1" ht="39" customHeight="1">
      <c r="A381" s="47">
        <v>2</v>
      </c>
      <c r="B381" s="47" t="s">
        <v>4373</v>
      </c>
      <c r="C381" s="47" t="s">
        <v>131</v>
      </c>
      <c r="D381" s="47" t="s">
        <v>1647</v>
      </c>
      <c r="E381" s="48" t="s">
        <v>3454</v>
      </c>
      <c r="F381" s="57" t="s">
        <v>5651</v>
      </c>
      <c r="G381" s="48" t="s">
        <v>5652</v>
      </c>
      <c r="H381" s="50" t="s">
        <v>1878</v>
      </c>
      <c r="I381" s="50" t="s">
        <v>1878</v>
      </c>
      <c r="J381" s="47" t="s">
        <v>136</v>
      </c>
      <c r="K381" s="47" t="s">
        <v>136</v>
      </c>
      <c r="L381" s="47" t="s">
        <v>2885</v>
      </c>
      <c r="M381" s="47" t="s">
        <v>2910</v>
      </c>
      <c r="N381" s="47" t="s">
        <v>2867</v>
      </c>
      <c r="O381" s="89">
        <v>30736.875653728814</v>
      </c>
      <c r="P381" s="89">
        <v>30402.703873861359</v>
      </c>
      <c r="Q381" s="89">
        <v>30402.703873861359</v>
      </c>
      <c r="R381" s="89">
        <v>35875.190571156403</v>
      </c>
      <c r="S381" s="57" t="s">
        <v>906</v>
      </c>
      <c r="T381" s="52" t="s">
        <v>131</v>
      </c>
      <c r="U381" s="52" t="s">
        <v>139</v>
      </c>
      <c r="V381" s="97">
        <v>43008</v>
      </c>
      <c r="W381" s="53">
        <v>43068</v>
      </c>
      <c r="X381" s="98" t="s">
        <v>2910</v>
      </c>
      <c r="Y381" s="47" t="s">
        <v>2910</v>
      </c>
      <c r="Z381" s="47" t="s">
        <v>2910</v>
      </c>
      <c r="AA381" s="47" t="s">
        <v>2910</v>
      </c>
      <c r="AB381" s="54" t="s">
        <v>5402</v>
      </c>
      <c r="AC381" s="54" t="s">
        <v>567</v>
      </c>
      <c r="AD381" s="47">
        <v>796</v>
      </c>
      <c r="AE381" s="47" t="s">
        <v>555</v>
      </c>
      <c r="AF381" s="47">
        <v>1</v>
      </c>
      <c r="AG381" s="99">
        <v>45</v>
      </c>
      <c r="AH381" s="47" t="s">
        <v>4372</v>
      </c>
      <c r="AI381" s="53">
        <v>43088</v>
      </c>
      <c r="AJ381" s="53">
        <v>43088</v>
      </c>
      <c r="AK381" s="100">
        <v>43465</v>
      </c>
      <c r="AL381" s="50" t="s">
        <v>310</v>
      </c>
      <c r="AM381" s="98" t="s">
        <v>2910</v>
      </c>
      <c r="AN381" s="47" t="s">
        <v>2911</v>
      </c>
      <c r="AO381" s="264" t="s">
        <v>4374</v>
      </c>
      <c r="AP381" s="48" t="s">
        <v>4375</v>
      </c>
      <c r="AQ381" s="47" t="s">
        <v>2914</v>
      </c>
      <c r="AR381" s="49">
        <v>2019</v>
      </c>
      <c r="AS381" s="55">
        <v>39499.032351399997</v>
      </c>
      <c r="AT381" s="47"/>
      <c r="AU381" s="47"/>
      <c r="AV381" s="49" t="s">
        <v>136</v>
      </c>
      <c r="AW381" s="100" t="s">
        <v>3446</v>
      </c>
    </row>
    <row r="382" spans="1:49" s="102" customFormat="1" ht="39" customHeight="1">
      <c r="A382" s="47">
        <v>2</v>
      </c>
      <c r="B382" s="47" t="s">
        <v>4376</v>
      </c>
      <c r="C382" s="47" t="s">
        <v>131</v>
      </c>
      <c r="D382" s="47" t="s">
        <v>1647</v>
      </c>
      <c r="E382" s="48" t="s">
        <v>4377</v>
      </c>
      <c r="F382" s="57" t="s">
        <v>5653</v>
      </c>
      <c r="G382" s="48" t="s">
        <v>4378</v>
      </c>
      <c r="H382" s="50" t="s">
        <v>2907</v>
      </c>
      <c r="I382" s="50" t="s">
        <v>2907</v>
      </c>
      <c r="J382" s="47" t="s">
        <v>136</v>
      </c>
      <c r="K382" s="47" t="s">
        <v>136</v>
      </c>
      <c r="L382" s="47" t="s">
        <v>2885</v>
      </c>
      <c r="M382" s="47" t="s">
        <v>2910</v>
      </c>
      <c r="N382" s="47" t="s">
        <v>2867</v>
      </c>
      <c r="O382" s="89">
        <v>19566.431862999998</v>
      </c>
      <c r="P382" s="89">
        <v>17787.665329999996</v>
      </c>
      <c r="Q382" s="89">
        <v>17787.665329999996</v>
      </c>
      <c r="R382" s="89">
        <v>20989.445089399993</v>
      </c>
      <c r="S382" s="57" t="s">
        <v>906</v>
      </c>
      <c r="T382" s="52" t="s">
        <v>131</v>
      </c>
      <c r="U382" s="52" t="s">
        <v>139</v>
      </c>
      <c r="V382" s="97">
        <v>42826</v>
      </c>
      <c r="W382" s="53">
        <v>42886</v>
      </c>
      <c r="X382" s="98" t="s">
        <v>2910</v>
      </c>
      <c r="Y382" s="47" t="s">
        <v>2910</v>
      </c>
      <c r="Z382" s="47" t="s">
        <v>2910</v>
      </c>
      <c r="AA382" s="47" t="s">
        <v>2910</v>
      </c>
      <c r="AB382" s="54" t="s">
        <v>5654</v>
      </c>
      <c r="AC382" s="54" t="s">
        <v>567</v>
      </c>
      <c r="AD382" s="47">
        <v>796</v>
      </c>
      <c r="AE382" s="47" t="s">
        <v>555</v>
      </c>
      <c r="AF382" s="47">
        <v>1</v>
      </c>
      <c r="AG382" s="99">
        <v>45</v>
      </c>
      <c r="AH382" s="47" t="s">
        <v>4372</v>
      </c>
      <c r="AI382" s="53">
        <v>42906</v>
      </c>
      <c r="AJ382" s="53">
        <v>42906</v>
      </c>
      <c r="AK382" s="100">
        <v>43465</v>
      </c>
      <c r="AL382" s="50" t="s">
        <v>310</v>
      </c>
      <c r="AM382" s="98" t="s">
        <v>2910</v>
      </c>
      <c r="AN382" s="47" t="s">
        <v>2911</v>
      </c>
      <c r="AO382" s="264" t="s">
        <v>4379</v>
      </c>
      <c r="AP382" s="48" t="s">
        <v>4380</v>
      </c>
      <c r="AQ382" s="47" t="s">
        <v>2914</v>
      </c>
      <c r="AR382" s="49">
        <v>2018</v>
      </c>
      <c r="AS382" s="55">
        <v>305153</v>
      </c>
      <c r="AT382" s="47">
        <v>20</v>
      </c>
      <c r="AU382" s="47"/>
      <c r="AV382" s="49" t="s">
        <v>136</v>
      </c>
      <c r="AW382" s="100" t="s">
        <v>3446</v>
      </c>
    </row>
    <row r="383" spans="1:49" s="102" customFormat="1" ht="39" customHeight="1">
      <c r="A383" s="47">
        <v>2</v>
      </c>
      <c r="B383" s="47" t="s">
        <v>4381</v>
      </c>
      <c r="C383" s="47" t="s">
        <v>131</v>
      </c>
      <c r="D383" s="47" t="s">
        <v>1647</v>
      </c>
      <c r="E383" s="48" t="s">
        <v>4382</v>
      </c>
      <c r="F383" s="57" t="s">
        <v>5655</v>
      </c>
      <c r="G383" s="48" t="s">
        <v>4383</v>
      </c>
      <c r="H383" s="50" t="s">
        <v>1878</v>
      </c>
      <c r="I383" s="50" t="s">
        <v>1878</v>
      </c>
      <c r="J383" s="47" t="s">
        <v>136</v>
      </c>
      <c r="K383" s="47" t="s">
        <v>136</v>
      </c>
      <c r="L383" s="47" t="s">
        <v>2885</v>
      </c>
      <c r="M383" s="47" t="s">
        <v>2910</v>
      </c>
      <c r="N383" s="47" t="s">
        <v>2867</v>
      </c>
      <c r="O383" s="89">
        <v>112488.15953389832</v>
      </c>
      <c r="P383" s="89">
        <v>107131.58050847458</v>
      </c>
      <c r="Q383" s="89">
        <v>107131.58050847458</v>
      </c>
      <c r="R383" s="89">
        <v>126415.265</v>
      </c>
      <c r="S383" s="57" t="s">
        <v>906</v>
      </c>
      <c r="T383" s="52" t="s">
        <v>131</v>
      </c>
      <c r="U383" s="52" t="s">
        <v>139</v>
      </c>
      <c r="V383" s="97">
        <v>42771</v>
      </c>
      <c r="W383" s="53">
        <v>42831</v>
      </c>
      <c r="X383" s="98" t="s">
        <v>2910</v>
      </c>
      <c r="Y383" s="47" t="s">
        <v>2910</v>
      </c>
      <c r="Z383" s="47" t="s">
        <v>2910</v>
      </c>
      <c r="AA383" s="47" t="s">
        <v>2910</v>
      </c>
      <c r="AB383" s="54" t="s">
        <v>5656</v>
      </c>
      <c r="AC383" s="54" t="s">
        <v>567</v>
      </c>
      <c r="AD383" s="47">
        <v>796</v>
      </c>
      <c r="AE383" s="47" t="s">
        <v>555</v>
      </c>
      <c r="AF383" s="47">
        <v>1</v>
      </c>
      <c r="AG383" s="99">
        <v>45</v>
      </c>
      <c r="AH383" s="47" t="s">
        <v>4372</v>
      </c>
      <c r="AI383" s="53">
        <v>42851</v>
      </c>
      <c r="AJ383" s="53">
        <v>42851</v>
      </c>
      <c r="AK383" s="100">
        <v>43465</v>
      </c>
      <c r="AL383" s="50" t="s">
        <v>310</v>
      </c>
      <c r="AM383" s="98" t="s">
        <v>2910</v>
      </c>
      <c r="AN383" s="47" t="s">
        <v>2911</v>
      </c>
      <c r="AO383" s="264" t="s">
        <v>4384</v>
      </c>
      <c r="AP383" s="48" t="s">
        <v>4385</v>
      </c>
      <c r="AQ383" s="47" t="s">
        <v>2914</v>
      </c>
      <c r="AR383" s="49">
        <v>2018</v>
      </c>
      <c r="AS383" s="55">
        <v>332302.82079999999</v>
      </c>
      <c r="AT383" s="47"/>
      <c r="AU383" s="47"/>
      <c r="AV383" s="49" t="s">
        <v>136</v>
      </c>
      <c r="AW383" s="100" t="s">
        <v>3446</v>
      </c>
    </row>
    <row r="384" spans="1:49" s="102" customFormat="1" ht="48.75" customHeight="1">
      <c r="A384" s="47">
        <v>2</v>
      </c>
      <c r="B384" s="47" t="s">
        <v>4386</v>
      </c>
      <c r="C384" s="47" t="s">
        <v>131</v>
      </c>
      <c r="D384" s="47" t="s">
        <v>1647</v>
      </c>
      <c r="E384" s="48" t="s">
        <v>4387</v>
      </c>
      <c r="F384" s="57" t="s">
        <v>5657</v>
      </c>
      <c r="G384" s="48" t="s">
        <v>4388</v>
      </c>
      <c r="H384" s="50" t="s">
        <v>2907</v>
      </c>
      <c r="I384" s="50" t="s">
        <v>2907</v>
      </c>
      <c r="J384" s="47" t="s">
        <v>136</v>
      </c>
      <c r="K384" s="47" t="s">
        <v>136</v>
      </c>
      <c r="L384" s="47" t="s">
        <v>2885</v>
      </c>
      <c r="M384" s="47" t="s">
        <v>2910</v>
      </c>
      <c r="N384" s="47" t="s">
        <v>2867</v>
      </c>
      <c r="O384" s="89">
        <v>226641.31389830509</v>
      </c>
      <c r="P384" s="89">
        <v>197079.40338983052</v>
      </c>
      <c r="Q384" s="89">
        <v>197079.40338983052</v>
      </c>
      <c r="R384" s="89">
        <v>232553.696</v>
      </c>
      <c r="S384" s="57" t="s">
        <v>906</v>
      </c>
      <c r="T384" s="52" t="s">
        <v>131</v>
      </c>
      <c r="U384" s="52" t="s">
        <v>139</v>
      </c>
      <c r="V384" s="97">
        <v>43018</v>
      </c>
      <c r="W384" s="53">
        <v>43078</v>
      </c>
      <c r="X384" s="98" t="s">
        <v>2910</v>
      </c>
      <c r="Y384" s="47" t="s">
        <v>2910</v>
      </c>
      <c r="Z384" s="47" t="s">
        <v>2910</v>
      </c>
      <c r="AA384" s="47" t="s">
        <v>2910</v>
      </c>
      <c r="AB384" s="54" t="s">
        <v>5658</v>
      </c>
      <c r="AC384" s="54" t="s">
        <v>567</v>
      </c>
      <c r="AD384" s="47">
        <v>796</v>
      </c>
      <c r="AE384" s="47" t="s">
        <v>555</v>
      </c>
      <c r="AF384" s="47">
        <v>1</v>
      </c>
      <c r="AG384" s="99">
        <v>45</v>
      </c>
      <c r="AH384" s="47" t="s">
        <v>4372</v>
      </c>
      <c r="AI384" s="53">
        <v>43098</v>
      </c>
      <c r="AJ384" s="53">
        <v>43098</v>
      </c>
      <c r="AK384" s="100">
        <v>43465</v>
      </c>
      <c r="AL384" s="50" t="s">
        <v>310</v>
      </c>
      <c r="AM384" s="98" t="s">
        <v>2910</v>
      </c>
      <c r="AN384" s="47" t="s">
        <v>2911</v>
      </c>
      <c r="AO384" s="264" t="s">
        <v>4389</v>
      </c>
      <c r="AP384" s="48" t="s">
        <v>4390</v>
      </c>
      <c r="AQ384" s="47" t="s">
        <v>2914</v>
      </c>
      <c r="AR384" s="49">
        <v>2018</v>
      </c>
      <c r="AS384" s="55">
        <v>542951.27600000007</v>
      </c>
      <c r="AT384" s="47">
        <v>0</v>
      </c>
      <c r="AU384" s="47"/>
      <c r="AV384" s="49" t="s">
        <v>136</v>
      </c>
      <c r="AW384" s="100" t="s">
        <v>3446</v>
      </c>
    </row>
    <row r="385" spans="1:49" s="102" customFormat="1" ht="48.75" customHeight="1">
      <c r="A385" s="47">
        <v>2</v>
      </c>
      <c r="B385" s="47" t="s">
        <v>4391</v>
      </c>
      <c r="C385" s="47" t="s">
        <v>131</v>
      </c>
      <c r="D385" s="47" t="s">
        <v>1647</v>
      </c>
      <c r="E385" s="48" t="s">
        <v>4387</v>
      </c>
      <c r="F385" s="57" t="s">
        <v>5659</v>
      </c>
      <c r="G385" s="48" t="s">
        <v>4392</v>
      </c>
      <c r="H385" s="50" t="s">
        <v>2907</v>
      </c>
      <c r="I385" s="50" t="s">
        <v>2907</v>
      </c>
      <c r="J385" s="47" t="s">
        <v>136</v>
      </c>
      <c r="K385" s="47" t="s">
        <v>136</v>
      </c>
      <c r="L385" s="47" t="s">
        <v>2885</v>
      </c>
      <c r="M385" s="47" t="s">
        <v>2910</v>
      </c>
      <c r="N385" s="47" t="s">
        <v>2867</v>
      </c>
      <c r="O385" s="89">
        <v>562105.8618330335</v>
      </c>
      <c r="P385" s="89">
        <v>468421.55152752798</v>
      </c>
      <c r="Q385" s="89">
        <v>468421.55152752798</v>
      </c>
      <c r="R385" s="89">
        <v>552737.430802483</v>
      </c>
      <c r="S385" s="57" t="s">
        <v>906</v>
      </c>
      <c r="T385" s="52" t="s">
        <v>131</v>
      </c>
      <c r="U385" s="52" t="s">
        <v>139</v>
      </c>
      <c r="V385" s="97">
        <v>42804</v>
      </c>
      <c r="W385" s="53">
        <v>42864</v>
      </c>
      <c r="X385" s="98" t="s">
        <v>2910</v>
      </c>
      <c r="Y385" s="47" t="s">
        <v>2910</v>
      </c>
      <c r="Z385" s="47" t="s">
        <v>2910</v>
      </c>
      <c r="AA385" s="47" t="s">
        <v>2910</v>
      </c>
      <c r="AB385" s="54" t="s">
        <v>5658</v>
      </c>
      <c r="AC385" s="54" t="s">
        <v>567</v>
      </c>
      <c r="AD385" s="47">
        <v>796</v>
      </c>
      <c r="AE385" s="47" t="s">
        <v>555</v>
      </c>
      <c r="AF385" s="47">
        <v>1</v>
      </c>
      <c r="AG385" s="99">
        <v>45</v>
      </c>
      <c r="AH385" s="47" t="s">
        <v>4372</v>
      </c>
      <c r="AI385" s="53">
        <v>42884</v>
      </c>
      <c r="AJ385" s="53">
        <v>42884</v>
      </c>
      <c r="AK385" s="100">
        <v>43830</v>
      </c>
      <c r="AL385" s="50" t="s">
        <v>604</v>
      </c>
      <c r="AM385" s="98" t="s">
        <v>2910</v>
      </c>
      <c r="AN385" s="47" t="s">
        <v>2911</v>
      </c>
      <c r="AO385" s="264" t="s">
        <v>4393</v>
      </c>
      <c r="AP385" s="48" t="s">
        <v>4394</v>
      </c>
      <c r="AQ385" s="47" t="s">
        <v>2914</v>
      </c>
      <c r="AR385" s="49">
        <v>2020</v>
      </c>
      <c r="AS385" s="55">
        <v>991221.1102</v>
      </c>
      <c r="AT385" s="47">
        <v>400</v>
      </c>
      <c r="AU385" s="47"/>
      <c r="AV385" s="49" t="s">
        <v>136</v>
      </c>
      <c r="AW385" s="100" t="s">
        <v>3446</v>
      </c>
    </row>
    <row r="386" spans="1:49" s="102" customFormat="1" ht="36" customHeight="1">
      <c r="A386" s="47">
        <v>2</v>
      </c>
      <c r="B386" s="47" t="s">
        <v>4395</v>
      </c>
      <c r="C386" s="47" t="s">
        <v>131</v>
      </c>
      <c r="D386" s="47" t="s">
        <v>1647</v>
      </c>
      <c r="E386" s="48" t="s">
        <v>3992</v>
      </c>
      <c r="F386" s="57" t="s">
        <v>5660</v>
      </c>
      <c r="G386" s="48" t="s">
        <v>4396</v>
      </c>
      <c r="H386" s="60" t="s">
        <v>2907</v>
      </c>
      <c r="I386" s="60" t="s">
        <v>2907</v>
      </c>
      <c r="J386" s="47" t="s">
        <v>136</v>
      </c>
      <c r="K386" s="47" t="s">
        <v>136</v>
      </c>
      <c r="L386" s="47" t="s">
        <v>2885</v>
      </c>
      <c r="M386" s="47" t="s">
        <v>2910</v>
      </c>
      <c r="N386" s="47" t="s">
        <v>2867</v>
      </c>
      <c r="O386" s="89">
        <v>65483.489999999991</v>
      </c>
      <c r="P386" s="89">
        <v>63576.199800873175</v>
      </c>
      <c r="Q386" s="89">
        <v>63576.199800873175</v>
      </c>
      <c r="R386" s="89">
        <v>75019.915765030339</v>
      </c>
      <c r="S386" s="53" t="s">
        <v>906</v>
      </c>
      <c r="T386" s="52" t="s">
        <v>131</v>
      </c>
      <c r="U386" s="52" t="s">
        <v>139</v>
      </c>
      <c r="V386" s="97">
        <v>43009</v>
      </c>
      <c r="W386" s="53">
        <v>43069</v>
      </c>
      <c r="X386" s="98" t="s">
        <v>2910</v>
      </c>
      <c r="Y386" s="47" t="s">
        <v>2910</v>
      </c>
      <c r="Z386" s="47" t="s">
        <v>2910</v>
      </c>
      <c r="AA386" s="47" t="s">
        <v>2910</v>
      </c>
      <c r="AB386" s="54" t="s">
        <v>5558</v>
      </c>
      <c r="AC386" s="54" t="s">
        <v>567</v>
      </c>
      <c r="AD386" s="47">
        <v>796</v>
      </c>
      <c r="AE386" s="47" t="s">
        <v>555</v>
      </c>
      <c r="AF386" s="47">
        <v>1</v>
      </c>
      <c r="AG386" s="99">
        <v>45</v>
      </c>
      <c r="AH386" s="47" t="s">
        <v>4372</v>
      </c>
      <c r="AI386" s="53">
        <v>43089</v>
      </c>
      <c r="AJ386" s="53">
        <v>43089</v>
      </c>
      <c r="AK386" s="100">
        <v>43282</v>
      </c>
      <c r="AL386" s="50" t="s">
        <v>310</v>
      </c>
      <c r="AM386" s="98" t="s">
        <v>2910</v>
      </c>
      <c r="AN386" s="47" t="s">
        <v>2911</v>
      </c>
      <c r="AO386" s="264" t="s">
        <v>4397</v>
      </c>
      <c r="AP386" s="48" t="s">
        <v>4398</v>
      </c>
      <c r="AQ386" s="47" t="s">
        <v>2914</v>
      </c>
      <c r="AR386" s="101">
        <v>2018</v>
      </c>
      <c r="AS386" s="55">
        <v>170747.73066666699</v>
      </c>
      <c r="AT386" s="47">
        <v>20</v>
      </c>
      <c r="AU386" s="55">
        <v>0</v>
      </c>
      <c r="AV386" s="49" t="s">
        <v>136</v>
      </c>
      <c r="AW386" s="100" t="s">
        <v>3446</v>
      </c>
    </row>
    <row r="387" spans="1:49" s="102" customFormat="1" ht="36" customHeight="1">
      <c r="A387" s="47">
        <v>2</v>
      </c>
      <c r="B387" s="47" t="s">
        <v>4399</v>
      </c>
      <c r="C387" s="47" t="s">
        <v>131</v>
      </c>
      <c r="D387" s="47" t="s">
        <v>1647</v>
      </c>
      <c r="E387" s="48" t="s">
        <v>3442</v>
      </c>
      <c r="F387" s="57" t="s">
        <v>5661</v>
      </c>
      <c r="G387" s="48" t="s">
        <v>4400</v>
      </c>
      <c r="H387" s="60" t="s">
        <v>2907</v>
      </c>
      <c r="I387" s="60" t="s">
        <v>2907</v>
      </c>
      <c r="J387" s="47" t="s">
        <v>136</v>
      </c>
      <c r="K387" s="47" t="s">
        <v>136</v>
      </c>
      <c r="L387" s="47" t="s">
        <v>2885</v>
      </c>
      <c r="M387" s="47" t="s">
        <v>2910</v>
      </c>
      <c r="N387" s="47" t="s">
        <v>2867</v>
      </c>
      <c r="O387" s="89">
        <v>46537.644070000002</v>
      </c>
      <c r="P387" s="89">
        <v>43792.658629432452</v>
      </c>
      <c r="Q387" s="89">
        <v>43792.658629432452</v>
      </c>
      <c r="R387" s="89">
        <v>51675.337182730291</v>
      </c>
      <c r="S387" s="53" t="s">
        <v>906</v>
      </c>
      <c r="T387" s="52" t="s">
        <v>131</v>
      </c>
      <c r="U387" s="52" t="s">
        <v>139</v>
      </c>
      <c r="V387" s="97">
        <v>42870</v>
      </c>
      <c r="W387" s="53">
        <v>42930</v>
      </c>
      <c r="X387" s="98" t="s">
        <v>2910</v>
      </c>
      <c r="Y387" s="47" t="s">
        <v>2910</v>
      </c>
      <c r="Z387" s="47" t="s">
        <v>2910</v>
      </c>
      <c r="AA387" s="47" t="s">
        <v>2910</v>
      </c>
      <c r="AB387" s="54" t="s">
        <v>5398</v>
      </c>
      <c r="AC387" s="54" t="s">
        <v>567</v>
      </c>
      <c r="AD387" s="47">
        <v>796</v>
      </c>
      <c r="AE387" s="47" t="s">
        <v>555</v>
      </c>
      <c r="AF387" s="47">
        <v>1</v>
      </c>
      <c r="AG387" s="99">
        <v>45</v>
      </c>
      <c r="AH387" s="47" t="s">
        <v>4372</v>
      </c>
      <c r="AI387" s="53">
        <v>42950</v>
      </c>
      <c r="AJ387" s="53">
        <v>42950</v>
      </c>
      <c r="AK387" s="100">
        <v>43464</v>
      </c>
      <c r="AL387" s="50" t="s">
        <v>310</v>
      </c>
      <c r="AM387" s="98" t="s">
        <v>2910</v>
      </c>
      <c r="AN387" s="47" t="s">
        <v>2911</v>
      </c>
      <c r="AO387" s="264" t="s">
        <v>4401</v>
      </c>
      <c r="AP387" s="48" t="s">
        <v>4402</v>
      </c>
      <c r="AQ387" s="47" t="s">
        <v>2914</v>
      </c>
      <c r="AR387" s="101">
        <v>2019</v>
      </c>
      <c r="AS387" s="55">
        <v>55423.42</v>
      </c>
      <c r="AT387" s="47">
        <v>0</v>
      </c>
      <c r="AU387" s="55">
        <v>0</v>
      </c>
      <c r="AV387" s="49" t="s">
        <v>136</v>
      </c>
      <c r="AW387" s="100" t="s">
        <v>5249</v>
      </c>
    </row>
    <row r="388" spans="1:49" s="102" customFormat="1" ht="36" customHeight="1">
      <c r="A388" s="47">
        <v>2</v>
      </c>
      <c r="B388" s="47" t="s">
        <v>4403</v>
      </c>
      <c r="C388" s="47" t="s">
        <v>131</v>
      </c>
      <c r="D388" s="47" t="s">
        <v>1647</v>
      </c>
      <c r="E388" s="48" t="s">
        <v>3442</v>
      </c>
      <c r="F388" s="57" t="s">
        <v>5662</v>
      </c>
      <c r="G388" s="48" t="s">
        <v>4404</v>
      </c>
      <c r="H388" s="60" t="s">
        <v>2907</v>
      </c>
      <c r="I388" s="60" t="s">
        <v>2907</v>
      </c>
      <c r="J388" s="47" t="s">
        <v>136</v>
      </c>
      <c r="K388" s="47" t="s">
        <v>136</v>
      </c>
      <c r="L388" s="47" t="s">
        <v>2885</v>
      </c>
      <c r="M388" s="47" t="s">
        <v>2910</v>
      </c>
      <c r="N388" s="47" t="s">
        <v>2867</v>
      </c>
      <c r="O388" s="89">
        <v>52885.0490481534</v>
      </c>
      <c r="P388" s="89">
        <v>37019.534333707386</v>
      </c>
      <c r="Q388" s="89">
        <v>37019.534333707386</v>
      </c>
      <c r="R388" s="89">
        <v>43683.050513774717</v>
      </c>
      <c r="S388" s="53" t="s">
        <v>906</v>
      </c>
      <c r="T388" s="52" t="s">
        <v>131</v>
      </c>
      <c r="U388" s="52" t="s">
        <v>139</v>
      </c>
      <c r="V388" s="97">
        <v>42887</v>
      </c>
      <c r="W388" s="53">
        <v>42947</v>
      </c>
      <c r="X388" s="98" t="s">
        <v>2910</v>
      </c>
      <c r="Y388" s="47" t="s">
        <v>2910</v>
      </c>
      <c r="Z388" s="47" t="s">
        <v>2910</v>
      </c>
      <c r="AA388" s="47" t="s">
        <v>2910</v>
      </c>
      <c r="AB388" s="54" t="s">
        <v>5398</v>
      </c>
      <c r="AC388" s="54" t="s">
        <v>567</v>
      </c>
      <c r="AD388" s="47">
        <v>796</v>
      </c>
      <c r="AE388" s="47" t="s">
        <v>555</v>
      </c>
      <c r="AF388" s="47">
        <v>1</v>
      </c>
      <c r="AG388" s="99">
        <v>45</v>
      </c>
      <c r="AH388" s="47" t="s">
        <v>4372</v>
      </c>
      <c r="AI388" s="53">
        <v>42967</v>
      </c>
      <c r="AJ388" s="53">
        <v>42967</v>
      </c>
      <c r="AK388" s="100">
        <v>43464</v>
      </c>
      <c r="AL388" s="50" t="s">
        <v>310</v>
      </c>
      <c r="AM388" s="98" t="s">
        <v>2910</v>
      </c>
      <c r="AN388" s="47" t="s">
        <v>2911</v>
      </c>
      <c r="AO388" s="264" t="s">
        <v>4405</v>
      </c>
      <c r="AP388" s="48" t="s">
        <v>4406</v>
      </c>
      <c r="AQ388" s="47" t="s">
        <v>2914</v>
      </c>
      <c r="AR388" s="101">
        <v>2019</v>
      </c>
      <c r="AS388" s="55">
        <v>65051.170578799996</v>
      </c>
      <c r="AT388" s="47">
        <v>0</v>
      </c>
      <c r="AU388" s="55">
        <v>0</v>
      </c>
      <c r="AV388" s="49" t="s">
        <v>136</v>
      </c>
      <c r="AW388" s="100" t="s">
        <v>3048</v>
      </c>
    </row>
    <row r="389" spans="1:49" s="102" customFormat="1" ht="36" customHeight="1">
      <c r="A389" s="47">
        <v>1</v>
      </c>
      <c r="B389" s="47" t="s">
        <v>4407</v>
      </c>
      <c r="C389" s="47" t="s">
        <v>131</v>
      </c>
      <c r="D389" s="47" t="s">
        <v>1647</v>
      </c>
      <c r="E389" s="48" t="s">
        <v>65</v>
      </c>
      <c r="F389" s="57" t="s">
        <v>5663</v>
      </c>
      <c r="G389" s="48" t="s">
        <v>4408</v>
      </c>
      <c r="H389" s="60" t="s">
        <v>1878</v>
      </c>
      <c r="I389" s="60" t="s">
        <v>1878</v>
      </c>
      <c r="J389" s="47" t="s">
        <v>136</v>
      </c>
      <c r="K389" s="47" t="s">
        <v>136</v>
      </c>
      <c r="L389" s="47" t="s">
        <v>2885</v>
      </c>
      <c r="M389" s="47" t="s">
        <v>2910</v>
      </c>
      <c r="N389" s="47" t="s">
        <v>2867</v>
      </c>
      <c r="O389" s="89">
        <v>342786.90691525425</v>
      </c>
      <c r="P389" s="89">
        <v>297226.26963050442</v>
      </c>
      <c r="Q389" s="89">
        <v>297226.26963050442</v>
      </c>
      <c r="R389" s="89">
        <v>350726.99816399522</v>
      </c>
      <c r="S389" s="53" t="s">
        <v>906</v>
      </c>
      <c r="T389" s="52" t="s">
        <v>131</v>
      </c>
      <c r="U389" s="52" t="s">
        <v>139</v>
      </c>
      <c r="V389" s="97">
        <v>42901</v>
      </c>
      <c r="W389" s="53">
        <v>42961</v>
      </c>
      <c r="X389" s="98" t="s">
        <v>2910</v>
      </c>
      <c r="Y389" s="47" t="s">
        <v>2910</v>
      </c>
      <c r="Z389" s="47" t="s">
        <v>2910</v>
      </c>
      <c r="AA389" s="47" t="s">
        <v>2910</v>
      </c>
      <c r="AB389" s="54" t="s">
        <v>5664</v>
      </c>
      <c r="AC389" s="54" t="s">
        <v>567</v>
      </c>
      <c r="AD389" s="47">
        <v>796</v>
      </c>
      <c r="AE389" s="47" t="s">
        <v>555</v>
      </c>
      <c r="AF389" s="47">
        <v>1</v>
      </c>
      <c r="AG389" s="99">
        <v>45</v>
      </c>
      <c r="AH389" s="47" t="s">
        <v>4372</v>
      </c>
      <c r="AI389" s="53">
        <v>42981</v>
      </c>
      <c r="AJ389" s="53">
        <v>42981</v>
      </c>
      <c r="AK389" s="100">
        <v>43830</v>
      </c>
      <c r="AL389" s="50" t="s">
        <v>604</v>
      </c>
      <c r="AM389" s="98" t="s">
        <v>2910</v>
      </c>
      <c r="AN389" s="47" t="s">
        <v>2911</v>
      </c>
      <c r="AO389" s="264" t="s">
        <v>4409</v>
      </c>
      <c r="AP389" s="48" t="s">
        <v>4410</v>
      </c>
      <c r="AQ389" s="47" t="s">
        <v>2914</v>
      </c>
      <c r="AR389" s="101">
        <v>2020</v>
      </c>
      <c r="AS389" s="55">
        <v>424799.99999999988</v>
      </c>
      <c r="AT389" s="47">
        <v>0</v>
      </c>
      <c r="AU389" s="55">
        <v>0</v>
      </c>
      <c r="AV389" s="49" t="s">
        <v>136</v>
      </c>
      <c r="AW389" s="100" t="s">
        <v>3048</v>
      </c>
    </row>
    <row r="390" spans="1:49" s="102" customFormat="1" ht="36" customHeight="1">
      <c r="A390" s="47">
        <v>1</v>
      </c>
      <c r="B390" s="47" t="s">
        <v>4411</v>
      </c>
      <c r="C390" s="47" t="s">
        <v>131</v>
      </c>
      <c r="D390" s="47" t="s">
        <v>1647</v>
      </c>
      <c r="E390" s="48" t="s">
        <v>3442</v>
      </c>
      <c r="F390" s="57" t="s">
        <v>5665</v>
      </c>
      <c r="G390" s="48" t="s">
        <v>4412</v>
      </c>
      <c r="H390" s="60" t="s">
        <v>2907</v>
      </c>
      <c r="I390" s="60" t="s">
        <v>2907</v>
      </c>
      <c r="J390" s="47" t="s">
        <v>136</v>
      </c>
      <c r="K390" s="47" t="s">
        <v>136</v>
      </c>
      <c r="L390" s="47" t="s">
        <v>2885</v>
      </c>
      <c r="M390" s="47" t="s">
        <v>2910</v>
      </c>
      <c r="N390" s="47" t="s">
        <v>2867</v>
      </c>
      <c r="O390" s="89">
        <v>11177.441642542375</v>
      </c>
      <c r="P390" s="89">
        <v>10730.526834220034</v>
      </c>
      <c r="Q390" s="89">
        <v>10730.526834220034</v>
      </c>
      <c r="R390" s="89">
        <v>12662.021664379639</v>
      </c>
      <c r="S390" s="53" t="s">
        <v>906</v>
      </c>
      <c r="T390" s="52" t="s">
        <v>131</v>
      </c>
      <c r="U390" s="52" t="s">
        <v>139</v>
      </c>
      <c r="V390" s="97">
        <v>42840</v>
      </c>
      <c r="W390" s="53">
        <v>42900</v>
      </c>
      <c r="X390" s="98" t="s">
        <v>2910</v>
      </c>
      <c r="Y390" s="47" t="s">
        <v>2910</v>
      </c>
      <c r="Z390" s="47" t="s">
        <v>2910</v>
      </c>
      <c r="AA390" s="47" t="s">
        <v>2910</v>
      </c>
      <c r="AB390" s="54" t="s">
        <v>5398</v>
      </c>
      <c r="AC390" s="54" t="s">
        <v>567</v>
      </c>
      <c r="AD390" s="47">
        <v>796</v>
      </c>
      <c r="AE390" s="47" t="s">
        <v>555</v>
      </c>
      <c r="AF390" s="47">
        <v>1</v>
      </c>
      <c r="AG390" s="99">
        <v>45</v>
      </c>
      <c r="AH390" s="47" t="s">
        <v>4372</v>
      </c>
      <c r="AI390" s="53">
        <v>42920</v>
      </c>
      <c r="AJ390" s="53">
        <v>42920</v>
      </c>
      <c r="AK390" s="100">
        <v>43465</v>
      </c>
      <c r="AL390" s="50" t="s">
        <v>310</v>
      </c>
      <c r="AM390" s="98" t="s">
        <v>2910</v>
      </c>
      <c r="AN390" s="47" t="s">
        <v>2911</v>
      </c>
      <c r="AO390" s="264" t="s">
        <v>4413</v>
      </c>
      <c r="AP390" s="48" t="s">
        <v>4414</v>
      </c>
      <c r="AQ390" s="47" t="s">
        <v>2914</v>
      </c>
      <c r="AR390" s="101">
        <v>2019</v>
      </c>
      <c r="AS390" s="55">
        <v>14725.173999999999</v>
      </c>
      <c r="AT390" s="47">
        <v>0</v>
      </c>
      <c r="AU390" s="55">
        <v>0</v>
      </c>
      <c r="AV390" s="49" t="s">
        <v>136</v>
      </c>
      <c r="AW390" s="100" t="s">
        <v>3048</v>
      </c>
    </row>
    <row r="391" spans="1:49" s="102" customFormat="1" ht="36" customHeight="1">
      <c r="A391" s="47">
        <v>1</v>
      </c>
      <c r="B391" s="47" t="s">
        <v>4415</v>
      </c>
      <c r="C391" s="47" t="s">
        <v>131</v>
      </c>
      <c r="D391" s="47" t="s">
        <v>1647</v>
      </c>
      <c r="E391" s="48" t="s">
        <v>3442</v>
      </c>
      <c r="F391" s="57" t="s">
        <v>5666</v>
      </c>
      <c r="G391" s="48" t="s">
        <v>4416</v>
      </c>
      <c r="H391" s="60" t="s">
        <v>2907</v>
      </c>
      <c r="I391" s="60" t="s">
        <v>2907</v>
      </c>
      <c r="J391" s="47" t="s">
        <v>136</v>
      </c>
      <c r="K391" s="47" t="s">
        <v>136</v>
      </c>
      <c r="L391" s="47" t="s">
        <v>2885</v>
      </c>
      <c r="M391" s="47" t="s">
        <v>2910</v>
      </c>
      <c r="N391" s="47" t="s">
        <v>2867</v>
      </c>
      <c r="O391" s="89">
        <v>15344.35100644068</v>
      </c>
      <c r="P391" s="89">
        <v>13944.224948512081</v>
      </c>
      <c r="Q391" s="89">
        <v>13944.224948512081</v>
      </c>
      <c r="R391" s="89">
        <v>16454.185439244255</v>
      </c>
      <c r="S391" s="53" t="s">
        <v>906</v>
      </c>
      <c r="T391" s="52" t="s">
        <v>131</v>
      </c>
      <c r="U391" s="52" t="s">
        <v>139</v>
      </c>
      <c r="V391" s="97">
        <v>42840</v>
      </c>
      <c r="W391" s="53">
        <v>42900</v>
      </c>
      <c r="X391" s="98" t="s">
        <v>2910</v>
      </c>
      <c r="Y391" s="47" t="s">
        <v>2910</v>
      </c>
      <c r="Z391" s="47" t="s">
        <v>2910</v>
      </c>
      <c r="AA391" s="47" t="s">
        <v>2910</v>
      </c>
      <c r="AB391" s="54" t="s">
        <v>5398</v>
      </c>
      <c r="AC391" s="54" t="s">
        <v>567</v>
      </c>
      <c r="AD391" s="47">
        <v>796</v>
      </c>
      <c r="AE391" s="47" t="s">
        <v>555</v>
      </c>
      <c r="AF391" s="47">
        <v>1</v>
      </c>
      <c r="AG391" s="99">
        <v>45</v>
      </c>
      <c r="AH391" s="47" t="s">
        <v>4372</v>
      </c>
      <c r="AI391" s="53">
        <v>42920</v>
      </c>
      <c r="AJ391" s="53">
        <v>42920</v>
      </c>
      <c r="AK391" s="100">
        <v>43465</v>
      </c>
      <c r="AL391" s="50" t="s">
        <v>310</v>
      </c>
      <c r="AM391" s="98" t="s">
        <v>2910</v>
      </c>
      <c r="AN391" s="47" t="s">
        <v>2911</v>
      </c>
      <c r="AO391" s="264" t="s">
        <v>4417</v>
      </c>
      <c r="AP391" s="48" t="s">
        <v>4418</v>
      </c>
      <c r="AQ391" s="47" t="s">
        <v>2914</v>
      </c>
      <c r="AR391" s="101">
        <v>2019</v>
      </c>
      <c r="AS391" s="55">
        <v>18606.334187599998</v>
      </c>
      <c r="AT391" s="47">
        <v>0</v>
      </c>
      <c r="AU391" s="55">
        <v>0</v>
      </c>
      <c r="AV391" s="49" t="s">
        <v>136</v>
      </c>
      <c r="AW391" s="100" t="s">
        <v>5249</v>
      </c>
    </row>
    <row r="392" spans="1:49" s="102" customFormat="1" ht="36" customHeight="1">
      <c r="A392" s="47">
        <v>2</v>
      </c>
      <c r="B392" s="47" t="s">
        <v>4419</v>
      </c>
      <c r="C392" s="47" t="s">
        <v>131</v>
      </c>
      <c r="D392" s="47" t="s">
        <v>1647</v>
      </c>
      <c r="E392" s="48" t="s">
        <v>3442</v>
      </c>
      <c r="F392" s="57" t="s">
        <v>5667</v>
      </c>
      <c r="G392" s="48" t="s">
        <v>4420</v>
      </c>
      <c r="H392" s="60" t="s">
        <v>2907</v>
      </c>
      <c r="I392" s="60" t="s">
        <v>2907</v>
      </c>
      <c r="J392" s="47" t="s">
        <v>136</v>
      </c>
      <c r="K392" s="47" t="s">
        <v>136</v>
      </c>
      <c r="L392" s="47" t="s">
        <v>2885</v>
      </c>
      <c r="M392" s="47" t="s">
        <v>2910</v>
      </c>
      <c r="N392" s="47" t="s">
        <v>2867</v>
      </c>
      <c r="O392" s="89">
        <v>28411.862248813559</v>
      </c>
      <c r="P392" s="89">
        <v>26565.469981157581</v>
      </c>
      <c r="Q392" s="89">
        <v>26565.469981157581</v>
      </c>
      <c r="R392" s="89">
        <v>31347.254577765943</v>
      </c>
      <c r="S392" s="53" t="s">
        <v>906</v>
      </c>
      <c r="T392" s="52" t="s">
        <v>131</v>
      </c>
      <c r="U392" s="52" t="s">
        <v>139</v>
      </c>
      <c r="V392" s="97">
        <v>42809</v>
      </c>
      <c r="W392" s="53">
        <v>42869</v>
      </c>
      <c r="X392" s="98" t="s">
        <v>2910</v>
      </c>
      <c r="Y392" s="47" t="s">
        <v>2910</v>
      </c>
      <c r="Z392" s="47" t="s">
        <v>2910</v>
      </c>
      <c r="AA392" s="47" t="s">
        <v>2910</v>
      </c>
      <c r="AB392" s="54" t="s">
        <v>5398</v>
      </c>
      <c r="AC392" s="54" t="s">
        <v>567</v>
      </c>
      <c r="AD392" s="47">
        <v>796</v>
      </c>
      <c r="AE392" s="47" t="s">
        <v>555</v>
      </c>
      <c r="AF392" s="47">
        <v>1</v>
      </c>
      <c r="AG392" s="99">
        <v>45</v>
      </c>
      <c r="AH392" s="47" t="s">
        <v>4372</v>
      </c>
      <c r="AI392" s="53">
        <v>42889</v>
      </c>
      <c r="AJ392" s="53">
        <v>42889</v>
      </c>
      <c r="AK392" s="100">
        <v>43100</v>
      </c>
      <c r="AL392" s="50">
        <v>2017</v>
      </c>
      <c r="AM392" s="98" t="s">
        <v>2910</v>
      </c>
      <c r="AN392" s="47" t="s">
        <v>2911</v>
      </c>
      <c r="AO392" s="264" t="s">
        <v>4421</v>
      </c>
      <c r="AP392" s="48" t="s">
        <v>4422</v>
      </c>
      <c r="AQ392" s="47" t="s">
        <v>2914</v>
      </c>
      <c r="AR392" s="101">
        <v>2018</v>
      </c>
      <c r="AS392" s="55">
        <v>35536.748453599997</v>
      </c>
      <c r="AT392" s="47">
        <v>0</v>
      </c>
      <c r="AU392" s="55">
        <v>0</v>
      </c>
      <c r="AV392" s="49" t="s">
        <v>136</v>
      </c>
      <c r="AW392" s="100" t="s">
        <v>3048</v>
      </c>
    </row>
    <row r="393" spans="1:49" s="102" customFormat="1" ht="36" customHeight="1">
      <c r="A393" s="47">
        <v>2</v>
      </c>
      <c r="B393" s="47" t="s">
        <v>4423</v>
      </c>
      <c r="C393" s="47" t="s">
        <v>131</v>
      </c>
      <c r="D393" s="47" t="s">
        <v>1647</v>
      </c>
      <c r="E393" s="48" t="s">
        <v>3442</v>
      </c>
      <c r="F393" s="57" t="s">
        <v>5668</v>
      </c>
      <c r="G393" s="48" t="s">
        <v>4424</v>
      </c>
      <c r="H393" s="60" t="s">
        <v>2907</v>
      </c>
      <c r="I393" s="60" t="s">
        <v>2908</v>
      </c>
      <c r="J393" s="47" t="s">
        <v>135</v>
      </c>
      <c r="K393" s="47" t="s">
        <v>136</v>
      </c>
      <c r="L393" s="47" t="s">
        <v>2885</v>
      </c>
      <c r="M393" s="47" t="s">
        <v>2910</v>
      </c>
      <c r="N393" s="47" t="s">
        <v>2867</v>
      </c>
      <c r="O393" s="89">
        <v>931.47504372881349</v>
      </c>
      <c r="P393" s="89">
        <v>834.61710000000005</v>
      </c>
      <c r="Q393" s="89">
        <v>834.61710000000005</v>
      </c>
      <c r="R393" s="89">
        <v>984.84817799999996</v>
      </c>
      <c r="S393" s="53" t="s">
        <v>566</v>
      </c>
      <c r="T393" s="52" t="s">
        <v>131</v>
      </c>
      <c r="U393" s="52" t="s">
        <v>139</v>
      </c>
      <c r="V393" s="97">
        <v>42809</v>
      </c>
      <c r="W393" s="53">
        <v>42839</v>
      </c>
      <c r="X393" s="98" t="s">
        <v>2910</v>
      </c>
      <c r="Y393" s="47" t="s">
        <v>2910</v>
      </c>
      <c r="Z393" s="47" t="s">
        <v>2910</v>
      </c>
      <c r="AA393" s="47" t="s">
        <v>2910</v>
      </c>
      <c r="AB393" s="54" t="s">
        <v>5398</v>
      </c>
      <c r="AC393" s="54" t="s">
        <v>567</v>
      </c>
      <c r="AD393" s="47">
        <v>796</v>
      </c>
      <c r="AE393" s="47" t="s">
        <v>555</v>
      </c>
      <c r="AF393" s="47">
        <v>1</v>
      </c>
      <c r="AG393" s="99">
        <v>45</v>
      </c>
      <c r="AH393" s="47" t="s">
        <v>4372</v>
      </c>
      <c r="AI393" s="53">
        <v>42859</v>
      </c>
      <c r="AJ393" s="53">
        <v>42859</v>
      </c>
      <c r="AK393" s="100">
        <v>43100</v>
      </c>
      <c r="AL393" s="50">
        <v>2017</v>
      </c>
      <c r="AM393" s="98" t="s">
        <v>2910</v>
      </c>
      <c r="AN393" s="47" t="s">
        <v>2911</v>
      </c>
      <c r="AO393" s="264" t="s">
        <v>4425</v>
      </c>
      <c r="AP393" s="48" t="s">
        <v>4426</v>
      </c>
      <c r="AQ393" s="47" t="s">
        <v>2914</v>
      </c>
      <c r="AR393" s="101">
        <v>2017</v>
      </c>
      <c r="AS393" s="55">
        <v>1355.2646919999997</v>
      </c>
      <c r="AT393" s="47"/>
      <c r="AU393" s="55">
        <v>0.65</v>
      </c>
      <c r="AV393" s="49" t="s">
        <v>136</v>
      </c>
      <c r="AW393" s="100" t="s">
        <v>3353</v>
      </c>
    </row>
    <row r="394" spans="1:49" s="102" customFormat="1" ht="36" customHeight="1">
      <c r="A394" s="47">
        <v>2</v>
      </c>
      <c r="B394" s="47" t="s">
        <v>4427</v>
      </c>
      <c r="C394" s="47" t="s">
        <v>131</v>
      </c>
      <c r="D394" s="47" t="s">
        <v>1647</v>
      </c>
      <c r="E394" s="48" t="s">
        <v>3442</v>
      </c>
      <c r="F394" s="57" t="s">
        <v>5669</v>
      </c>
      <c r="G394" s="48" t="s">
        <v>4428</v>
      </c>
      <c r="H394" s="60" t="s">
        <v>2907</v>
      </c>
      <c r="I394" s="60" t="s">
        <v>2908</v>
      </c>
      <c r="J394" s="47" t="s">
        <v>135</v>
      </c>
      <c r="K394" s="47" t="s">
        <v>136</v>
      </c>
      <c r="L394" s="47" t="s">
        <v>2885</v>
      </c>
      <c r="M394" s="47" t="s">
        <v>2910</v>
      </c>
      <c r="N394" s="47" t="s">
        <v>2867</v>
      </c>
      <c r="O394" s="89">
        <v>1009.7775537288136</v>
      </c>
      <c r="P394" s="89">
        <v>974.86292374701395</v>
      </c>
      <c r="Q394" s="89">
        <v>974.86292374701395</v>
      </c>
      <c r="R394" s="89">
        <v>1150.3382500214764</v>
      </c>
      <c r="S394" s="53" t="s">
        <v>566</v>
      </c>
      <c r="T394" s="52" t="s">
        <v>131</v>
      </c>
      <c r="U394" s="52" t="s">
        <v>139</v>
      </c>
      <c r="V394" s="97">
        <v>42809</v>
      </c>
      <c r="W394" s="53">
        <v>42839</v>
      </c>
      <c r="X394" s="98" t="s">
        <v>2910</v>
      </c>
      <c r="Y394" s="47" t="s">
        <v>2910</v>
      </c>
      <c r="Z394" s="47" t="s">
        <v>2910</v>
      </c>
      <c r="AA394" s="47" t="s">
        <v>2910</v>
      </c>
      <c r="AB394" s="54" t="s">
        <v>5398</v>
      </c>
      <c r="AC394" s="54" t="s">
        <v>567</v>
      </c>
      <c r="AD394" s="47">
        <v>796</v>
      </c>
      <c r="AE394" s="47" t="s">
        <v>555</v>
      </c>
      <c r="AF394" s="47">
        <v>1</v>
      </c>
      <c r="AG394" s="99">
        <v>45</v>
      </c>
      <c r="AH394" s="47" t="s">
        <v>4372</v>
      </c>
      <c r="AI394" s="53">
        <v>42859</v>
      </c>
      <c r="AJ394" s="53">
        <v>42859</v>
      </c>
      <c r="AK394" s="100">
        <v>43100</v>
      </c>
      <c r="AL394" s="50">
        <v>2017</v>
      </c>
      <c r="AM394" s="98" t="s">
        <v>2910</v>
      </c>
      <c r="AN394" s="47" t="s">
        <v>2911</v>
      </c>
      <c r="AO394" s="264" t="s">
        <v>4429</v>
      </c>
      <c r="AP394" s="48" t="s">
        <v>4430</v>
      </c>
      <c r="AQ394" s="47" t="s">
        <v>2914</v>
      </c>
      <c r="AR394" s="101">
        <v>2017</v>
      </c>
      <c r="AS394" s="55">
        <v>1323.7903986000003</v>
      </c>
      <c r="AT394" s="47">
        <v>0.16</v>
      </c>
      <c r="AU394" s="55"/>
      <c r="AV394" s="49" t="s">
        <v>136</v>
      </c>
      <c r="AW394" s="100" t="s">
        <v>3353</v>
      </c>
    </row>
    <row r="395" spans="1:49" s="102" customFormat="1" ht="36" customHeight="1">
      <c r="A395" s="47">
        <v>2</v>
      </c>
      <c r="B395" s="47" t="s">
        <v>4431</v>
      </c>
      <c r="C395" s="47" t="s">
        <v>131</v>
      </c>
      <c r="D395" s="47" t="s">
        <v>1647</v>
      </c>
      <c r="E395" s="48" t="s">
        <v>3442</v>
      </c>
      <c r="F395" s="57" t="s">
        <v>5670</v>
      </c>
      <c r="G395" s="48" t="s">
        <v>4432</v>
      </c>
      <c r="H395" s="60" t="s">
        <v>2907</v>
      </c>
      <c r="I395" s="60" t="s">
        <v>2908</v>
      </c>
      <c r="J395" s="47" t="s">
        <v>135</v>
      </c>
      <c r="K395" s="47" t="s">
        <v>136</v>
      </c>
      <c r="L395" s="47" t="s">
        <v>2885</v>
      </c>
      <c r="M395" s="47" t="s">
        <v>2910</v>
      </c>
      <c r="N395" s="47" t="s">
        <v>2867</v>
      </c>
      <c r="O395" s="89">
        <v>1038.6218659487865</v>
      </c>
      <c r="P395" s="89">
        <v>999.89379993605087</v>
      </c>
      <c r="Q395" s="89">
        <v>999.89379993605087</v>
      </c>
      <c r="R395" s="89">
        <v>1179.87468392454</v>
      </c>
      <c r="S395" s="53" t="s">
        <v>566</v>
      </c>
      <c r="T395" s="52" t="s">
        <v>131</v>
      </c>
      <c r="U395" s="52" t="s">
        <v>139</v>
      </c>
      <c r="V395" s="97">
        <v>42809</v>
      </c>
      <c r="W395" s="53">
        <v>42839</v>
      </c>
      <c r="X395" s="98" t="s">
        <v>2910</v>
      </c>
      <c r="Y395" s="47" t="s">
        <v>2910</v>
      </c>
      <c r="Z395" s="47" t="s">
        <v>2910</v>
      </c>
      <c r="AA395" s="47" t="s">
        <v>2910</v>
      </c>
      <c r="AB395" s="54" t="s">
        <v>5398</v>
      </c>
      <c r="AC395" s="54" t="s">
        <v>567</v>
      </c>
      <c r="AD395" s="47">
        <v>796</v>
      </c>
      <c r="AE395" s="47" t="s">
        <v>555</v>
      </c>
      <c r="AF395" s="47">
        <v>1</v>
      </c>
      <c r="AG395" s="99">
        <v>45</v>
      </c>
      <c r="AH395" s="47" t="s">
        <v>4372</v>
      </c>
      <c r="AI395" s="53">
        <v>42859</v>
      </c>
      <c r="AJ395" s="53">
        <v>42859</v>
      </c>
      <c r="AK395" s="100">
        <v>43100</v>
      </c>
      <c r="AL395" s="50">
        <v>2017</v>
      </c>
      <c r="AM395" s="98" t="s">
        <v>2910</v>
      </c>
      <c r="AN395" s="47" t="s">
        <v>2911</v>
      </c>
      <c r="AO395" s="264" t="s">
        <v>4433</v>
      </c>
      <c r="AP395" s="48" t="s">
        <v>4434</v>
      </c>
      <c r="AQ395" s="47" t="s">
        <v>2914</v>
      </c>
      <c r="AR395" s="101">
        <v>2017</v>
      </c>
      <c r="AS395" s="55">
        <v>1312.16</v>
      </c>
      <c r="AT395" s="47">
        <v>0.4</v>
      </c>
      <c r="AU395" s="55"/>
      <c r="AV395" s="49" t="s">
        <v>136</v>
      </c>
      <c r="AW395" s="100" t="s">
        <v>3353</v>
      </c>
    </row>
    <row r="396" spans="1:49" s="102" customFormat="1" ht="36" customHeight="1">
      <c r="A396" s="47">
        <v>2</v>
      </c>
      <c r="B396" s="47" t="s">
        <v>4435</v>
      </c>
      <c r="C396" s="47" t="s">
        <v>131</v>
      </c>
      <c r="D396" s="47" t="s">
        <v>1647</v>
      </c>
      <c r="E396" s="48" t="s">
        <v>3442</v>
      </c>
      <c r="F396" s="57" t="s">
        <v>5671</v>
      </c>
      <c r="G396" s="48" t="s">
        <v>4436</v>
      </c>
      <c r="H396" s="60" t="s">
        <v>2907</v>
      </c>
      <c r="I396" s="60" t="s">
        <v>2908</v>
      </c>
      <c r="J396" s="47" t="s">
        <v>135</v>
      </c>
      <c r="K396" s="47" t="s">
        <v>136</v>
      </c>
      <c r="L396" s="47" t="s">
        <v>2885</v>
      </c>
      <c r="M396" s="47" t="s">
        <v>2910</v>
      </c>
      <c r="N396" s="47" t="s">
        <v>2867</v>
      </c>
      <c r="O396" s="89">
        <v>1000.3872837288138</v>
      </c>
      <c r="P396" s="89">
        <v>932.49009999999987</v>
      </c>
      <c r="Q396" s="89">
        <v>932.49009999999987</v>
      </c>
      <c r="R396" s="89">
        <v>1100.3383179999998</v>
      </c>
      <c r="S396" s="53" t="s">
        <v>566</v>
      </c>
      <c r="T396" s="52" t="s">
        <v>131</v>
      </c>
      <c r="U396" s="52" t="s">
        <v>139</v>
      </c>
      <c r="V396" s="97">
        <v>42809</v>
      </c>
      <c r="W396" s="53">
        <v>42839</v>
      </c>
      <c r="X396" s="98" t="s">
        <v>2910</v>
      </c>
      <c r="Y396" s="47" t="s">
        <v>2910</v>
      </c>
      <c r="Z396" s="47" t="s">
        <v>2910</v>
      </c>
      <c r="AA396" s="47" t="s">
        <v>2910</v>
      </c>
      <c r="AB396" s="54" t="s">
        <v>5398</v>
      </c>
      <c r="AC396" s="54" t="s">
        <v>567</v>
      </c>
      <c r="AD396" s="47">
        <v>796</v>
      </c>
      <c r="AE396" s="47" t="s">
        <v>555</v>
      </c>
      <c r="AF396" s="47">
        <v>1</v>
      </c>
      <c r="AG396" s="99">
        <v>45</v>
      </c>
      <c r="AH396" s="47" t="s">
        <v>4372</v>
      </c>
      <c r="AI396" s="53">
        <v>42859</v>
      </c>
      <c r="AJ396" s="53">
        <v>42859</v>
      </c>
      <c r="AK396" s="100">
        <v>43100</v>
      </c>
      <c r="AL396" s="50">
        <v>2017</v>
      </c>
      <c r="AM396" s="98" t="s">
        <v>2910</v>
      </c>
      <c r="AN396" s="47" t="s">
        <v>2911</v>
      </c>
      <c r="AO396" s="264" t="s">
        <v>4437</v>
      </c>
      <c r="AP396" s="48" t="s">
        <v>4438</v>
      </c>
      <c r="AQ396" s="47" t="s">
        <v>2914</v>
      </c>
      <c r="AR396" s="101">
        <v>2017</v>
      </c>
      <c r="AS396" s="55">
        <v>1312.2533380000002</v>
      </c>
      <c r="AT396" s="47">
        <v>0.16</v>
      </c>
      <c r="AU396" s="55"/>
      <c r="AV396" s="49" t="s">
        <v>136</v>
      </c>
      <c r="AW396" s="100" t="s">
        <v>3353</v>
      </c>
    </row>
    <row r="397" spans="1:49" s="102" customFormat="1" ht="36" customHeight="1">
      <c r="A397" s="47">
        <v>2</v>
      </c>
      <c r="B397" s="47" t="s">
        <v>4439</v>
      </c>
      <c r="C397" s="47" t="s">
        <v>131</v>
      </c>
      <c r="D397" s="47" t="s">
        <v>1647</v>
      </c>
      <c r="E397" s="48" t="s">
        <v>3442</v>
      </c>
      <c r="F397" s="57" t="s">
        <v>5672</v>
      </c>
      <c r="G397" s="48" t="s">
        <v>4440</v>
      </c>
      <c r="H397" s="60" t="s">
        <v>2907</v>
      </c>
      <c r="I397" s="60" t="s">
        <v>2908</v>
      </c>
      <c r="J397" s="47" t="s">
        <v>135</v>
      </c>
      <c r="K397" s="47" t="s">
        <v>136</v>
      </c>
      <c r="L397" s="47" t="s">
        <v>2885</v>
      </c>
      <c r="M397" s="47" t="s">
        <v>2910</v>
      </c>
      <c r="N397" s="47" t="s">
        <v>2867</v>
      </c>
      <c r="O397" s="89">
        <v>1586.0947837288131</v>
      </c>
      <c r="P397" s="89">
        <v>1528.0064330556875</v>
      </c>
      <c r="Q397" s="89">
        <v>1528.0064330556875</v>
      </c>
      <c r="R397" s="89">
        <v>1803.0475910057112</v>
      </c>
      <c r="S397" s="53" t="s">
        <v>566</v>
      </c>
      <c r="T397" s="52" t="s">
        <v>131</v>
      </c>
      <c r="U397" s="52" t="s">
        <v>139</v>
      </c>
      <c r="V397" s="97">
        <v>42809</v>
      </c>
      <c r="W397" s="53">
        <v>42839</v>
      </c>
      <c r="X397" s="98" t="s">
        <v>2910</v>
      </c>
      <c r="Y397" s="47" t="s">
        <v>2910</v>
      </c>
      <c r="Z397" s="47" t="s">
        <v>2910</v>
      </c>
      <c r="AA397" s="47" t="s">
        <v>2910</v>
      </c>
      <c r="AB397" s="54" t="s">
        <v>5398</v>
      </c>
      <c r="AC397" s="54" t="s">
        <v>567</v>
      </c>
      <c r="AD397" s="47">
        <v>796</v>
      </c>
      <c r="AE397" s="47" t="s">
        <v>555</v>
      </c>
      <c r="AF397" s="47">
        <v>1</v>
      </c>
      <c r="AG397" s="99">
        <v>45</v>
      </c>
      <c r="AH397" s="47" t="s">
        <v>4372</v>
      </c>
      <c r="AI397" s="53">
        <v>42859</v>
      </c>
      <c r="AJ397" s="53">
        <v>42859</v>
      </c>
      <c r="AK397" s="100">
        <v>43100</v>
      </c>
      <c r="AL397" s="50">
        <v>2017</v>
      </c>
      <c r="AM397" s="98" t="s">
        <v>2910</v>
      </c>
      <c r="AN397" s="47" t="s">
        <v>2911</v>
      </c>
      <c r="AO397" s="264" t="s">
        <v>4441</v>
      </c>
      <c r="AP397" s="48" t="s">
        <v>4442</v>
      </c>
      <c r="AQ397" s="47" t="s">
        <v>2914</v>
      </c>
      <c r="AR397" s="101">
        <v>2017</v>
      </c>
      <c r="AS397" s="55">
        <v>2299.1272219999996</v>
      </c>
      <c r="AT397" s="47"/>
      <c r="AU397" s="55">
        <v>0.7</v>
      </c>
      <c r="AV397" s="49" t="s">
        <v>136</v>
      </c>
      <c r="AW397" s="100" t="s">
        <v>3353</v>
      </c>
    </row>
    <row r="398" spans="1:49" s="102" customFormat="1" ht="36" customHeight="1">
      <c r="A398" s="47">
        <v>2</v>
      </c>
      <c r="B398" s="47" t="s">
        <v>4443</v>
      </c>
      <c r="C398" s="47" t="s">
        <v>131</v>
      </c>
      <c r="D398" s="47" t="s">
        <v>1647</v>
      </c>
      <c r="E398" s="48" t="s">
        <v>3442</v>
      </c>
      <c r="F398" s="57" t="s">
        <v>5673</v>
      </c>
      <c r="G398" s="48" t="s">
        <v>4444</v>
      </c>
      <c r="H398" s="60" t="s">
        <v>2907</v>
      </c>
      <c r="I398" s="60" t="s">
        <v>2908</v>
      </c>
      <c r="J398" s="47" t="s">
        <v>135</v>
      </c>
      <c r="K398" s="47" t="s">
        <v>136</v>
      </c>
      <c r="L398" s="47" t="s">
        <v>2885</v>
      </c>
      <c r="M398" s="47" t="s">
        <v>2910</v>
      </c>
      <c r="N398" s="47" t="s">
        <v>2867</v>
      </c>
      <c r="O398" s="89">
        <v>11791.338703728814</v>
      </c>
      <c r="P398" s="89">
        <v>9394.7873951000038</v>
      </c>
      <c r="Q398" s="89">
        <v>9394.7873951000038</v>
      </c>
      <c r="R398" s="89">
        <v>11085.849126218003</v>
      </c>
      <c r="S398" s="53" t="s">
        <v>566</v>
      </c>
      <c r="T398" s="52" t="s">
        <v>131</v>
      </c>
      <c r="U398" s="52" t="s">
        <v>139</v>
      </c>
      <c r="V398" s="97">
        <v>42809</v>
      </c>
      <c r="W398" s="53">
        <v>42839</v>
      </c>
      <c r="X398" s="98" t="s">
        <v>2910</v>
      </c>
      <c r="Y398" s="47" t="s">
        <v>2910</v>
      </c>
      <c r="Z398" s="47" t="s">
        <v>2910</v>
      </c>
      <c r="AA398" s="47" t="s">
        <v>2910</v>
      </c>
      <c r="AB398" s="54" t="s">
        <v>5398</v>
      </c>
      <c r="AC398" s="54" t="s">
        <v>567</v>
      </c>
      <c r="AD398" s="47">
        <v>796</v>
      </c>
      <c r="AE398" s="47" t="s">
        <v>555</v>
      </c>
      <c r="AF398" s="47">
        <v>1</v>
      </c>
      <c r="AG398" s="99">
        <v>45</v>
      </c>
      <c r="AH398" s="47" t="s">
        <v>4372</v>
      </c>
      <c r="AI398" s="53">
        <v>42859</v>
      </c>
      <c r="AJ398" s="53">
        <v>42859</v>
      </c>
      <c r="AK398" s="100">
        <v>43100</v>
      </c>
      <c r="AL398" s="50">
        <v>2017</v>
      </c>
      <c r="AM398" s="98" t="s">
        <v>2910</v>
      </c>
      <c r="AN398" s="47" t="s">
        <v>2911</v>
      </c>
      <c r="AO398" s="264" t="s">
        <v>4445</v>
      </c>
      <c r="AP398" s="48" t="s">
        <v>4446</v>
      </c>
      <c r="AQ398" s="47" t="s">
        <v>2914</v>
      </c>
      <c r="AR398" s="101">
        <v>2018</v>
      </c>
      <c r="AS398" s="55">
        <v>17013.541490000003</v>
      </c>
      <c r="AT398" s="47"/>
      <c r="AU398" s="55">
        <v>5.18</v>
      </c>
      <c r="AV398" s="49" t="s">
        <v>136</v>
      </c>
      <c r="AW398" s="100" t="s">
        <v>3353</v>
      </c>
    </row>
    <row r="399" spans="1:49" s="102" customFormat="1" ht="36" customHeight="1">
      <c r="A399" s="47">
        <v>2</v>
      </c>
      <c r="B399" s="47" t="s">
        <v>4447</v>
      </c>
      <c r="C399" s="47" t="s">
        <v>131</v>
      </c>
      <c r="D399" s="47" t="s">
        <v>1647</v>
      </c>
      <c r="E399" s="48" t="s">
        <v>3442</v>
      </c>
      <c r="F399" s="57" t="s">
        <v>5674</v>
      </c>
      <c r="G399" s="48" t="s">
        <v>4448</v>
      </c>
      <c r="H399" s="60" t="s">
        <v>2907</v>
      </c>
      <c r="I399" s="60" t="s">
        <v>2908</v>
      </c>
      <c r="J399" s="47" t="s">
        <v>135</v>
      </c>
      <c r="K399" s="47" t="s">
        <v>136</v>
      </c>
      <c r="L399" s="47" t="s">
        <v>2885</v>
      </c>
      <c r="M399" s="47" t="s">
        <v>2910</v>
      </c>
      <c r="N399" s="47" t="s">
        <v>2867</v>
      </c>
      <c r="O399" s="89">
        <v>1472.1969737288136</v>
      </c>
      <c r="P399" s="89">
        <v>1418.8631050923368</v>
      </c>
      <c r="Q399" s="89">
        <v>1418.8631050923368</v>
      </c>
      <c r="R399" s="89">
        <v>1674.2584640089574</v>
      </c>
      <c r="S399" s="53" t="s">
        <v>566</v>
      </c>
      <c r="T399" s="52" t="s">
        <v>131</v>
      </c>
      <c r="U399" s="52" t="s">
        <v>139</v>
      </c>
      <c r="V399" s="97">
        <v>42809</v>
      </c>
      <c r="W399" s="53">
        <v>42839</v>
      </c>
      <c r="X399" s="98" t="s">
        <v>2910</v>
      </c>
      <c r="Y399" s="47" t="s">
        <v>2910</v>
      </c>
      <c r="Z399" s="47" t="s">
        <v>2910</v>
      </c>
      <c r="AA399" s="47" t="s">
        <v>2910</v>
      </c>
      <c r="AB399" s="54" t="s">
        <v>5398</v>
      </c>
      <c r="AC399" s="54" t="s">
        <v>567</v>
      </c>
      <c r="AD399" s="47">
        <v>796</v>
      </c>
      <c r="AE399" s="47" t="s">
        <v>555</v>
      </c>
      <c r="AF399" s="47">
        <v>1</v>
      </c>
      <c r="AG399" s="99">
        <v>45</v>
      </c>
      <c r="AH399" s="47" t="s">
        <v>4372</v>
      </c>
      <c r="AI399" s="53">
        <v>42859</v>
      </c>
      <c r="AJ399" s="53">
        <v>42859</v>
      </c>
      <c r="AK399" s="100">
        <v>43100</v>
      </c>
      <c r="AL399" s="50">
        <v>2017</v>
      </c>
      <c r="AM399" s="98" t="s">
        <v>2910</v>
      </c>
      <c r="AN399" s="47" t="s">
        <v>2911</v>
      </c>
      <c r="AO399" s="264" t="s">
        <v>4449</v>
      </c>
      <c r="AP399" s="48" t="s">
        <v>4450</v>
      </c>
      <c r="AQ399" s="47" t="s">
        <v>2914</v>
      </c>
      <c r="AR399" s="101">
        <v>2017</v>
      </c>
      <c r="AS399" s="55">
        <v>2134.9038489999994</v>
      </c>
      <c r="AT399" s="47"/>
      <c r="AU399" s="55">
        <v>0.65</v>
      </c>
      <c r="AV399" s="49" t="s">
        <v>136</v>
      </c>
      <c r="AW399" s="100" t="s">
        <v>3353</v>
      </c>
    </row>
    <row r="400" spans="1:49" s="102" customFormat="1" ht="36" customHeight="1">
      <c r="A400" s="47">
        <v>2</v>
      </c>
      <c r="B400" s="47" t="s">
        <v>4451</v>
      </c>
      <c r="C400" s="47" t="s">
        <v>131</v>
      </c>
      <c r="D400" s="47" t="s">
        <v>1647</v>
      </c>
      <c r="E400" s="48" t="s">
        <v>3442</v>
      </c>
      <c r="F400" s="57" t="s">
        <v>5675</v>
      </c>
      <c r="G400" s="48" t="s">
        <v>4452</v>
      </c>
      <c r="H400" s="60" t="s">
        <v>2907</v>
      </c>
      <c r="I400" s="60" t="s">
        <v>2908</v>
      </c>
      <c r="J400" s="47" t="s">
        <v>135</v>
      </c>
      <c r="K400" s="47" t="s">
        <v>136</v>
      </c>
      <c r="L400" s="47" t="s">
        <v>2885</v>
      </c>
      <c r="M400" s="47" t="s">
        <v>2910</v>
      </c>
      <c r="N400" s="47" t="s">
        <v>2867</v>
      </c>
      <c r="O400" s="89">
        <v>3362.9006437288131</v>
      </c>
      <c r="P400" s="89">
        <v>3230.6421651076625</v>
      </c>
      <c r="Q400" s="89">
        <v>3230.6421651076625</v>
      </c>
      <c r="R400" s="89">
        <v>3812.1577548270416</v>
      </c>
      <c r="S400" s="53" t="s">
        <v>566</v>
      </c>
      <c r="T400" s="52" t="s">
        <v>131</v>
      </c>
      <c r="U400" s="52" t="s">
        <v>139</v>
      </c>
      <c r="V400" s="97">
        <v>42809</v>
      </c>
      <c r="W400" s="53">
        <v>42839</v>
      </c>
      <c r="X400" s="98" t="s">
        <v>2910</v>
      </c>
      <c r="Y400" s="47" t="s">
        <v>2910</v>
      </c>
      <c r="Z400" s="47" t="s">
        <v>2910</v>
      </c>
      <c r="AA400" s="47" t="s">
        <v>2910</v>
      </c>
      <c r="AB400" s="54" t="s">
        <v>5398</v>
      </c>
      <c r="AC400" s="54" t="s">
        <v>567</v>
      </c>
      <c r="AD400" s="47">
        <v>796</v>
      </c>
      <c r="AE400" s="47" t="s">
        <v>555</v>
      </c>
      <c r="AF400" s="47">
        <v>1</v>
      </c>
      <c r="AG400" s="99">
        <v>45</v>
      </c>
      <c r="AH400" s="47" t="s">
        <v>4372</v>
      </c>
      <c r="AI400" s="53">
        <v>42859</v>
      </c>
      <c r="AJ400" s="53">
        <v>42859</v>
      </c>
      <c r="AK400" s="100">
        <v>43100</v>
      </c>
      <c r="AL400" s="50">
        <v>2017</v>
      </c>
      <c r="AM400" s="98" t="s">
        <v>2910</v>
      </c>
      <c r="AN400" s="47" t="s">
        <v>2911</v>
      </c>
      <c r="AO400" s="264" t="s">
        <v>4453</v>
      </c>
      <c r="AP400" s="48" t="s">
        <v>4454</v>
      </c>
      <c r="AQ400" s="47" t="s">
        <v>2914</v>
      </c>
      <c r="AR400" s="101">
        <v>2018</v>
      </c>
      <c r="AS400" s="55">
        <v>4861.0118525999987</v>
      </c>
      <c r="AT400" s="47"/>
      <c r="AU400" s="55">
        <v>1.48</v>
      </c>
      <c r="AV400" s="49" t="s">
        <v>136</v>
      </c>
      <c r="AW400" s="100" t="s">
        <v>3353</v>
      </c>
    </row>
    <row r="401" spans="1:49" s="102" customFormat="1" ht="36" customHeight="1">
      <c r="A401" s="47">
        <v>2</v>
      </c>
      <c r="B401" s="47" t="s">
        <v>4455</v>
      </c>
      <c r="C401" s="47" t="s">
        <v>131</v>
      </c>
      <c r="D401" s="47" t="s">
        <v>1647</v>
      </c>
      <c r="E401" s="48" t="s">
        <v>3442</v>
      </c>
      <c r="F401" s="57" t="s">
        <v>5676</v>
      </c>
      <c r="G401" s="48" t="s">
        <v>4456</v>
      </c>
      <c r="H401" s="60" t="s">
        <v>2907</v>
      </c>
      <c r="I401" s="60" t="s">
        <v>2908</v>
      </c>
      <c r="J401" s="47" t="s">
        <v>135</v>
      </c>
      <c r="K401" s="47" t="s">
        <v>136</v>
      </c>
      <c r="L401" s="47" t="s">
        <v>2885</v>
      </c>
      <c r="M401" s="47" t="s">
        <v>2910</v>
      </c>
      <c r="N401" s="47" t="s">
        <v>2867</v>
      </c>
      <c r="O401" s="89">
        <v>3454.0188937288149</v>
      </c>
      <c r="P401" s="89">
        <v>3317.9568195567817</v>
      </c>
      <c r="Q401" s="89">
        <v>3317.9568195567817</v>
      </c>
      <c r="R401" s="89">
        <v>3915.1890470770022</v>
      </c>
      <c r="S401" s="53" t="s">
        <v>566</v>
      </c>
      <c r="T401" s="52" t="s">
        <v>131</v>
      </c>
      <c r="U401" s="52" t="s">
        <v>139</v>
      </c>
      <c r="V401" s="97">
        <v>42809</v>
      </c>
      <c r="W401" s="53">
        <v>42839</v>
      </c>
      <c r="X401" s="98" t="s">
        <v>2910</v>
      </c>
      <c r="Y401" s="47" t="s">
        <v>2910</v>
      </c>
      <c r="Z401" s="47" t="s">
        <v>2910</v>
      </c>
      <c r="AA401" s="47" t="s">
        <v>2910</v>
      </c>
      <c r="AB401" s="54" t="s">
        <v>5398</v>
      </c>
      <c r="AC401" s="54" t="s">
        <v>567</v>
      </c>
      <c r="AD401" s="47">
        <v>796</v>
      </c>
      <c r="AE401" s="47" t="s">
        <v>555</v>
      </c>
      <c r="AF401" s="47">
        <v>1</v>
      </c>
      <c r="AG401" s="99">
        <v>45</v>
      </c>
      <c r="AH401" s="47" t="s">
        <v>4372</v>
      </c>
      <c r="AI401" s="53">
        <v>42859</v>
      </c>
      <c r="AJ401" s="53">
        <v>42859</v>
      </c>
      <c r="AK401" s="100">
        <v>43100</v>
      </c>
      <c r="AL401" s="50">
        <v>2017</v>
      </c>
      <c r="AM401" s="98" t="s">
        <v>2910</v>
      </c>
      <c r="AN401" s="47" t="s">
        <v>2911</v>
      </c>
      <c r="AO401" s="264" t="s">
        <v>4457</v>
      </c>
      <c r="AP401" s="48" t="s">
        <v>4458</v>
      </c>
      <c r="AQ401" s="47" t="s">
        <v>2914</v>
      </c>
      <c r="AR401" s="101">
        <v>2018</v>
      </c>
      <c r="AS401" s="55">
        <v>4992.3905510000013</v>
      </c>
      <c r="AT401" s="47"/>
      <c r="AU401" s="55">
        <v>1.52</v>
      </c>
      <c r="AV401" s="49" t="s">
        <v>136</v>
      </c>
      <c r="AW401" s="100" t="s">
        <v>3353</v>
      </c>
    </row>
    <row r="402" spans="1:49" s="102" customFormat="1" ht="36" customHeight="1">
      <c r="A402" s="47">
        <v>2</v>
      </c>
      <c r="B402" s="47" t="s">
        <v>4459</v>
      </c>
      <c r="C402" s="47" t="s">
        <v>131</v>
      </c>
      <c r="D402" s="47" t="s">
        <v>1647</v>
      </c>
      <c r="E402" s="48" t="s">
        <v>3442</v>
      </c>
      <c r="F402" s="57" t="s">
        <v>5677</v>
      </c>
      <c r="G402" s="48" t="s">
        <v>4460</v>
      </c>
      <c r="H402" s="60" t="s">
        <v>2907</v>
      </c>
      <c r="I402" s="60" t="s">
        <v>2908</v>
      </c>
      <c r="J402" s="47" t="s">
        <v>135</v>
      </c>
      <c r="K402" s="47" t="s">
        <v>136</v>
      </c>
      <c r="L402" s="47" t="s">
        <v>2885</v>
      </c>
      <c r="M402" s="47" t="s">
        <v>2910</v>
      </c>
      <c r="N402" s="47" t="s">
        <v>2867</v>
      </c>
      <c r="O402" s="89">
        <v>1540.5356537288133</v>
      </c>
      <c r="P402" s="89">
        <v>1387.6519590999999</v>
      </c>
      <c r="Q402" s="89">
        <v>1387.6519590999999</v>
      </c>
      <c r="R402" s="89">
        <v>1637.4293117379998</v>
      </c>
      <c r="S402" s="53" t="s">
        <v>566</v>
      </c>
      <c r="T402" s="52" t="s">
        <v>131</v>
      </c>
      <c r="U402" s="52" t="s">
        <v>139</v>
      </c>
      <c r="V402" s="97">
        <v>42809</v>
      </c>
      <c r="W402" s="53">
        <v>42839</v>
      </c>
      <c r="X402" s="98" t="s">
        <v>2910</v>
      </c>
      <c r="Y402" s="47" t="s">
        <v>2910</v>
      </c>
      <c r="Z402" s="47" t="s">
        <v>2910</v>
      </c>
      <c r="AA402" s="47" t="s">
        <v>2910</v>
      </c>
      <c r="AB402" s="54" t="s">
        <v>5398</v>
      </c>
      <c r="AC402" s="54" t="s">
        <v>567</v>
      </c>
      <c r="AD402" s="47">
        <v>796</v>
      </c>
      <c r="AE402" s="47" t="s">
        <v>555</v>
      </c>
      <c r="AF402" s="47">
        <v>1</v>
      </c>
      <c r="AG402" s="99">
        <v>45</v>
      </c>
      <c r="AH402" s="47" t="s">
        <v>4372</v>
      </c>
      <c r="AI402" s="53">
        <v>42859</v>
      </c>
      <c r="AJ402" s="53">
        <v>42859</v>
      </c>
      <c r="AK402" s="100">
        <v>43100</v>
      </c>
      <c r="AL402" s="50">
        <v>2017</v>
      </c>
      <c r="AM402" s="98" t="s">
        <v>2910</v>
      </c>
      <c r="AN402" s="47" t="s">
        <v>2911</v>
      </c>
      <c r="AO402" s="264" t="s">
        <v>4461</v>
      </c>
      <c r="AP402" s="48" t="s">
        <v>4462</v>
      </c>
      <c r="AQ402" s="47" t="s">
        <v>2914</v>
      </c>
      <c r="AR402" s="101">
        <v>2017</v>
      </c>
      <c r="AS402" s="55">
        <v>2233.4378727999997</v>
      </c>
      <c r="AT402" s="47"/>
      <c r="AU402" s="55">
        <v>0.68</v>
      </c>
      <c r="AV402" s="49" t="s">
        <v>136</v>
      </c>
      <c r="AW402" s="100" t="s">
        <v>3353</v>
      </c>
    </row>
    <row r="403" spans="1:49" s="102" customFormat="1" ht="36" customHeight="1">
      <c r="A403" s="47">
        <v>2</v>
      </c>
      <c r="B403" s="47" t="s">
        <v>4463</v>
      </c>
      <c r="C403" s="47" t="s">
        <v>131</v>
      </c>
      <c r="D403" s="47" t="s">
        <v>1647</v>
      </c>
      <c r="E403" s="48" t="s">
        <v>3442</v>
      </c>
      <c r="F403" s="57" t="s">
        <v>5678</v>
      </c>
      <c r="G403" s="48" t="s">
        <v>4464</v>
      </c>
      <c r="H403" s="60" t="s">
        <v>2907</v>
      </c>
      <c r="I403" s="60" t="s">
        <v>2908</v>
      </c>
      <c r="J403" s="47" t="s">
        <v>135</v>
      </c>
      <c r="K403" s="47" t="s">
        <v>136</v>
      </c>
      <c r="L403" s="47" t="s">
        <v>2885</v>
      </c>
      <c r="M403" s="47" t="s">
        <v>2910</v>
      </c>
      <c r="N403" s="47" t="s">
        <v>2867</v>
      </c>
      <c r="O403" s="89">
        <v>3545.137143728814</v>
      </c>
      <c r="P403" s="89">
        <v>3405.2714641039502</v>
      </c>
      <c r="Q403" s="89">
        <v>3405.2714641039502</v>
      </c>
      <c r="R403" s="89">
        <v>4018.2203276426608</v>
      </c>
      <c r="S403" s="53" t="s">
        <v>566</v>
      </c>
      <c r="T403" s="52" t="s">
        <v>131</v>
      </c>
      <c r="U403" s="52" t="s">
        <v>139</v>
      </c>
      <c r="V403" s="97">
        <v>42809</v>
      </c>
      <c r="W403" s="53">
        <v>42839</v>
      </c>
      <c r="X403" s="98" t="s">
        <v>2910</v>
      </c>
      <c r="Y403" s="47" t="s">
        <v>2910</v>
      </c>
      <c r="Z403" s="47" t="s">
        <v>2910</v>
      </c>
      <c r="AA403" s="47" t="s">
        <v>2910</v>
      </c>
      <c r="AB403" s="54" t="s">
        <v>5398</v>
      </c>
      <c r="AC403" s="54" t="s">
        <v>567</v>
      </c>
      <c r="AD403" s="47">
        <v>796</v>
      </c>
      <c r="AE403" s="47" t="s">
        <v>555</v>
      </c>
      <c r="AF403" s="47">
        <v>1</v>
      </c>
      <c r="AG403" s="99">
        <v>45</v>
      </c>
      <c r="AH403" s="47" t="s">
        <v>4372</v>
      </c>
      <c r="AI403" s="53">
        <v>42859</v>
      </c>
      <c r="AJ403" s="53">
        <v>42859</v>
      </c>
      <c r="AK403" s="100">
        <v>43100</v>
      </c>
      <c r="AL403" s="50">
        <v>2017</v>
      </c>
      <c r="AM403" s="98" t="s">
        <v>2910</v>
      </c>
      <c r="AN403" s="47" t="s">
        <v>2911</v>
      </c>
      <c r="AO403" s="264" t="s">
        <v>4465</v>
      </c>
      <c r="AP403" s="48" t="s">
        <v>4466</v>
      </c>
      <c r="AQ403" s="47" t="s">
        <v>2914</v>
      </c>
      <c r="AR403" s="101">
        <v>2018</v>
      </c>
      <c r="AS403" s="55">
        <v>5123.7692493999984</v>
      </c>
      <c r="AT403" s="47"/>
      <c r="AU403" s="47">
        <v>1.56</v>
      </c>
      <c r="AV403" s="49" t="s">
        <v>136</v>
      </c>
      <c r="AW403" s="100" t="s">
        <v>3353</v>
      </c>
    </row>
    <row r="404" spans="1:49" s="102" customFormat="1" ht="36" customHeight="1">
      <c r="A404" s="47">
        <v>2</v>
      </c>
      <c r="B404" s="47" t="s">
        <v>4467</v>
      </c>
      <c r="C404" s="47" t="s">
        <v>131</v>
      </c>
      <c r="D404" s="47" t="s">
        <v>1647</v>
      </c>
      <c r="E404" s="48" t="s">
        <v>3442</v>
      </c>
      <c r="F404" s="57" t="s">
        <v>5679</v>
      </c>
      <c r="G404" s="48" t="s">
        <v>4468</v>
      </c>
      <c r="H404" s="60" t="s">
        <v>2907</v>
      </c>
      <c r="I404" s="60" t="s">
        <v>2908</v>
      </c>
      <c r="J404" s="47" t="s">
        <v>135</v>
      </c>
      <c r="K404" s="47" t="s">
        <v>136</v>
      </c>
      <c r="L404" s="47" t="s">
        <v>2885</v>
      </c>
      <c r="M404" s="47" t="s">
        <v>2910</v>
      </c>
      <c r="N404" s="47" t="s">
        <v>2867</v>
      </c>
      <c r="O404" s="89">
        <v>11654.661323728815</v>
      </c>
      <c r="P404" s="89">
        <v>11176.275591252162</v>
      </c>
      <c r="Q404" s="89">
        <v>11176.275591252162</v>
      </c>
      <c r="R404" s="89">
        <v>13188.00519767755</v>
      </c>
      <c r="S404" s="53" t="s">
        <v>566</v>
      </c>
      <c r="T404" s="52" t="s">
        <v>131</v>
      </c>
      <c r="U404" s="52" t="s">
        <v>139</v>
      </c>
      <c r="V404" s="97">
        <v>42809</v>
      </c>
      <c r="W404" s="53">
        <v>42839</v>
      </c>
      <c r="X404" s="98" t="s">
        <v>2910</v>
      </c>
      <c r="Y404" s="47" t="s">
        <v>2910</v>
      </c>
      <c r="Z404" s="47" t="s">
        <v>2910</v>
      </c>
      <c r="AA404" s="47" t="s">
        <v>2910</v>
      </c>
      <c r="AB404" s="54" t="s">
        <v>5398</v>
      </c>
      <c r="AC404" s="54" t="s">
        <v>567</v>
      </c>
      <c r="AD404" s="47">
        <v>796</v>
      </c>
      <c r="AE404" s="47" t="s">
        <v>555</v>
      </c>
      <c r="AF404" s="47">
        <v>1</v>
      </c>
      <c r="AG404" s="99">
        <v>45</v>
      </c>
      <c r="AH404" s="47" t="s">
        <v>4372</v>
      </c>
      <c r="AI404" s="53">
        <v>42859</v>
      </c>
      <c r="AJ404" s="53">
        <v>42859</v>
      </c>
      <c r="AK404" s="100">
        <v>43100</v>
      </c>
      <c r="AL404" s="50">
        <v>2017</v>
      </c>
      <c r="AM404" s="98" t="s">
        <v>2910</v>
      </c>
      <c r="AN404" s="47" t="s">
        <v>2911</v>
      </c>
      <c r="AO404" s="264" t="s">
        <v>4469</v>
      </c>
      <c r="AP404" s="48" t="s">
        <v>4470</v>
      </c>
      <c r="AQ404" s="47" t="s">
        <v>2914</v>
      </c>
      <c r="AR404" s="101">
        <v>2018</v>
      </c>
      <c r="AS404" s="55">
        <v>16816.473430599999</v>
      </c>
      <c r="AT404" s="47"/>
      <c r="AU404" s="47">
        <v>5.12</v>
      </c>
      <c r="AV404" s="49" t="s">
        <v>136</v>
      </c>
      <c r="AW404" s="100" t="s">
        <v>3353</v>
      </c>
    </row>
    <row r="405" spans="1:49" s="102" customFormat="1" ht="36" customHeight="1">
      <c r="A405" s="47">
        <v>2</v>
      </c>
      <c r="B405" s="47" t="s">
        <v>4471</v>
      </c>
      <c r="C405" s="47" t="s">
        <v>131</v>
      </c>
      <c r="D405" s="47" t="s">
        <v>1647</v>
      </c>
      <c r="E405" s="48" t="s">
        <v>3442</v>
      </c>
      <c r="F405" s="57" t="s">
        <v>5680</v>
      </c>
      <c r="G405" s="48" t="s">
        <v>4472</v>
      </c>
      <c r="H405" s="60" t="s">
        <v>2907</v>
      </c>
      <c r="I405" s="60" t="s">
        <v>2908</v>
      </c>
      <c r="J405" s="47" t="s">
        <v>135</v>
      </c>
      <c r="K405" s="47" t="s">
        <v>136</v>
      </c>
      <c r="L405" s="47" t="s">
        <v>2885</v>
      </c>
      <c r="M405" s="47" t="s">
        <v>2910</v>
      </c>
      <c r="N405" s="47" t="s">
        <v>2867</v>
      </c>
      <c r="O405" s="89">
        <v>1540.5356537288133</v>
      </c>
      <c r="P405" s="89">
        <v>1484.3490959291762</v>
      </c>
      <c r="Q405" s="89">
        <v>1484.3490959291762</v>
      </c>
      <c r="R405" s="89">
        <v>1751.5319331964279</v>
      </c>
      <c r="S405" s="53" t="s">
        <v>566</v>
      </c>
      <c r="T405" s="52" t="s">
        <v>131</v>
      </c>
      <c r="U405" s="52" t="s">
        <v>139</v>
      </c>
      <c r="V405" s="97">
        <v>42809</v>
      </c>
      <c r="W405" s="53">
        <v>42839</v>
      </c>
      <c r="X405" s="98" t="s">
        <v>2910</v>
      </c>
      <c r="Y405" s="47" t="s">
        <v>2910</v>
      </c>
      <c r="Z405" s="47" t="s">
        <v>2910</v>
      </c>
      <c r="AA405" s="47" t="s">
        <v>2910</v>
      </c>
      <c r="AB405" s="54" t="s">
        <v>5398</v>
      </c>
      <c r="AC405" s="54" t="s">
        <v>567</v>
      </c>
      <c r="AD405" s="47">
        <v>796</v>
      </c>
      <c r="AE405" s="47" t="s">
        <v>555</v>
      </c>
      <c r="AF405" s="47">
        <v>1</v>
      </c>
      <c r="AG405" s="99">
        <v>45</v>
      </c>
      <c r="AH405" s="47" t="s">
        <v>4372</v>
      </c>
      <c r="AI405" s="53">
        <v>42859</v>
      </c>
      <c r="AJ405" s="53">
        <v>42859</v>
      </c>
      <c r="AK405" s="100">
        <v>43100</v>
      </c>
      <c r="AL405" s="50">
        <v>2017</v>
      </c>
      <c r="AM405" s="98" t="s">
        <v>2910</v>
      </c>
      <c r="AN405" s="47" t="s">
        <v>2911</v>
      </c>
      <c r="AO405" s="264" t="s">
        <v>4473</v>
      </c>
      <c r="AP405" s="48" t="s">
        <v>4474</v>
      </c>
      <c r="AQ405" s="47" t="s">
        <v>2914</v>
      </c>
      <c r="AR405" s="101">
        <v>2017</v>
      </c>
      <c r="AS405" s="55">
        <v>2233.4378727999997</v>
      </c>
      <c r="AT405" s="47"/>
      <c r="AU405" s="47">
        <v>0.68</v>
      </c>
      <c r="AV405" s="49" t="s">
        <v>136</v>
      </c>
      <c r="AW405" s="100" t="s">
        <v>3353</v>
      </c>
    </row>
    <row r="406" spans="1:49" s="102" customFormat="1" ht="36" customHeight="1">
      <c r="A406" s="47">
        <v>2</v>
      </c>
      <c r="B406" s="47" t="s">
        <v>4475</v>
      </c>
      <c r="C406" s="47" t="s">
        <v>131</v>
      </c>
      <c r="D406" s="47" t="s">
        <v>1647</v>
      </c>
      <c r="E406" s="48" t="s">
        <v>3442</v>
      </c>
      <c r="F406" s="57" t="s">
        <v>5681</v>
      </c>
      <c r="G406" s="48" t="s">
        <v>4476</v>
      </c>
      <c r="H406" s="60" t="s">
        <v>2907</v>
      </c>
      <c r="I406" s="60" t="s">
        <v>2908</v>
      </c>
      <c r="J406" s="47" t="s">
        <v>135</v>
      </c>
      <c r="K406" s="47" t="s">
        <v>136</v>
      </c>
      <c r="L406" s="47" t="s">
        <v>2885</v>
      </c>
      <c r="M406" s="47" t="s">
        <v>2910</v>
      </c>
      <c r="N406" s="47" t="s">
        <v>2867</v>
      </c>
      <c r="O406" s="89">
        <v>5048.5882637288141</v>
      </c>
      <c r="P406" s="89">
        <v>4845.9632427105162</v>
      </c>
      <c r="Q406" s="89">
        <v>4845.9632427105162</v>
      </c>
      <c r="R406" s="89">
        <v>5718.2366263984086</v>
      </c>
      <c r="S406" s="53" t="s">
        <v>566</v>
      </c>
      <c r="T406" s="52" t="s">
        <v>131</v>
      </c>
      <c r="U406" s="52" t="s">
        <v>139</v>
      </c>
      <c r="V406" s="97">
        <v>42809</v>
      </c>
      <c r="W406" s="53">
        <v>42839</v>
      </c>
      <c r="X406" s="98" t="s">
        <v>2910</v>
      </c>
      <c r="Y406" s="47" t="s">
        <v>2910</v>
      </c>
      <c r="Z406" s="47" t="s">
        <v>2910</v>
      </c>
      <c r="AA406" s="47" t="s">
        <v>2910</v>
      </c>
      <c r="AB406" s="54" t="s">
        <v>5398</v>
      </c>
      <c r="AC406" s="54" t="s">
        <v>567</v>
      </c>
      <c r="AD406" s="47">
        <v>796</v>
      </c>
      <c r="AE406" s="47" t="s">
        <v>555</v>
      </c>
      <c r="AF406" s="47">
        <v>1</v>
      </c>
      <c r="AG406" s="99">
        <v>45</v>
      </c>
      <c r="AH406" s="47" t="s">
        <v>4372</v>
      </c>
      <c r="AI406" s="53">
        <v>42859</v>
      </c>
      <c r="AJ406" s="53">
        <v>42859</v>
      </c>
      <c r="AK406" s="100">
        <v>43100</v>
      </c>
      <c r="AL406" s="50">
        <v>2017</v>
      </c>
      <c r="AM406" s="98" t="s">
        <v>2910</v>
      </c>
      <c r="AN406" s="47" t="s">
        <v>2911</v>
      </c>
      <c r="AO406" s="264" t="s">
        <v>4477</v>
      </c>
      <c r="AP406" s="48" t="s">
        <v>4478</v>
      </c>
      <c r="AQ406" s="47" t="s">
        <v>2914</v>
      </c>
      <c r="AR406" s="101">
        <v>2018</v>
      </c>
      <c r="AS406" s="55">
        <v>7291.5177848000003</v>
      </c>
      <c r="AT406" s="47"/>
      <c r="AU406" s="47">
        <v>2.2200000000000002</v>
      </c>
      <c r="AV406" s="49" t="s">
        <v>136</v>
      </c>
      <c r="AW406" s="100" t="s">
        <v>3353</v>
      </c>
    </row>
    <row r="407" spans="1:49" s="102" customFormat="1" ht="36" customHeight="1">
      <c r="A407" s="47">
        <v>2</v>
      </c>
      <c r="B407" s="47" t="s">
        <v>4479</v>
      </c>
      <c r="C407" s="47" t="s">
        <v>131</v>
      </c>
      <c r="D407" s="47" t="s">
        <v>1647</v>
      </c>
      <c r="E407" s="48" t="s">
        <v>3442</v>
      </c>
      <c r="F407" s="57" t="s">
        <v>5682</v>
      </c>
      <c r="G407" s="48" t="s">
        <v>4480</v>
      </c>
      <c r="H407" s="60" t="s">
        <v>2907</v>
      </c>
      <c r="I407" s="60" t="s">
        <v>2908</v>
      </c>
      <c r="J407" s="47" t="s">
        <v>135</v>
      </c>
      <c r="K407" s="47" t="s">
        <v>136</v>
      </c>
      <c r="L407" s="47" t="s">
        <v>2885</v>
      </c>
      <c r="M407" s="47" t="s">
        <v>2910</v>
      </c>
      <c r="N407" s="47" t="s">
        <v>2867</v>
      </c>
      <c r="O407" s="89">
        <v>629.35316372881368</v>
      </c>
      <c r="P407" s="89">
        <v>500.08968678640224</v>
      </c>
      <c r="Q407" s="89">
        <v>500.08968678640224</v>
      </c>
      <c r="R407" s="89">
        <v>590.10583040795461</v>
      </c>
      <c r="S407" s="53" t="s">
        <v>566</v>
      </c>
      <c r="T407" s="52" t="s">
        <v>131</v>
      </c>
      <c r="U407" s="52" t="s">
        <v>139</v>
      </c>
      <c r="V407" s="97">
        <v>42809</v>
      </c>
      <c r="W407" s="53">
        <v>42839</v>
      </c>
      <c r="X407" s="98" t="s">
        <v>2910</v>
      </c>
      <c r="Y407" s="47" t="s">
        <v>2910</v>
      </c>
      <c r="Z407" s="47" t="s">
        <v>2910</v>
      </c>
      <c r="AA407" s="47" t="s">
        <v>2910</v>
      </c>
      <c r="AB407" s="54" t="s">
        <v>5398</v>
      </c>
      <c r="AC407" s="54" t="s">
        <v>567</v>
      </c>
      <c r="AD407" s="47">
        <v>796</v>
      </c>
      <c r="AE407" s="47" t="s">
        <v>555</v>
      </c>
      <c r="AF407" s="47">
        <v>1</v>
      </c>
      <c r="AG407" s="99">
        <v>45</v>
      </c>
      <c r="AH407" s="47" t="s">
        <v>4372</v>
      </c>
      <c r="AI407" s="53">
        <v>42859</v>
      </c>
      <c r="AJ407" s="53">
        <v>42859</v>
      </c>
      <c r="AK407" s="100">
        <v>43100</v>
      </c>
      <c r="AL407" s="50">
        <v>2017</v>
      </c>
      <c r="AM407" s="98" t="s">
        <v>2910</v>
      </c>
      <c r="AN407" s="47" t="s">
        <v>2911</v>
      </c>
      <c r="AO407" s="264" t="s">
        <v>4481</v>
      </c>
      <c r="AP407" s="48" t="s">
        <v>4482</v>
      </c>
      <c r="AQ407" s="47" t="s">
        <v>2914</v>
      </c>
      <c r="AR407" s="101">
        <v>2017</v>
      </c>
      <c r="AS407" s="55">
        <v>919.65088879999985</v>
      </c>
      <c r="AT407" s="47"/>
      <c r="AU407" s="47">
        <v>0.28000000000000003</v>
      </c>
      <c r="AV407" s="49" t="s">
        <v>136</v>
      </c>
      <c r="AW407" s="100" t="s">
        <v>3353</v>
      </c>
    </row>
    <row r="408" spans="1:49" s="102" customFormat="1" ht="36" customHeight="1">
      <c r="A408" s="47">
        <v>2</v>
      </c>
      <c r="B408" s="47" t="s">
        <v>4483</v>
      </c>
      <c r="C408" s="47" t="s">
        <v>131</v>
      </c>
      <c r="D408" s="47" t="s">
        <v>1647</v>
      </c>
      <c r="E408" s="48" t="s">
        <v>3442</v>
      </c>
      <c r="F408" s="57" t="s">
        <v>5683</v>
      </c>
      <c r="G408" s="48" t="s">
        <v>4484</v>
      </c>
      <c r="H408" s="60" t="s">
        <v>2907</v>
      </c>
      <c r="I408" s="60" t="s">
        <v>2908</v>
      </c>
      <c r="J408" s="47" t="s">
        <v>135</v>
      </c>
      <c r="K408" s="47" t="s">
        <v>136</v>
      </c>
      <c r="L408" s="47" t="s">
        <v>2885</v>
      </c>
      <c r="M408" s="47" t="s">
        <v>2910</v>
      </c>
      <c r="N408" s="47" t="s">
        <v>2867</v>
      </c>
      <c r="O408" s="89">
        <v>9558.941593728814</v>
      </c>
      <c r="P408" s="89">
        <v>9168.0385785302224</v>
      </c>
      <c r="Q408" s="89">
        <v>9168.0385785302224</v>
      </c>
      <c r="R408" s="89">
        <v>10818.285522665661</v>
      </c>
      <c r="S408" s="53" t="s">
        <v>566</v>
      </c>
      <c r="T408" s="52" t="s">
        <v>131</v>
      </c>
      <c r="U408" s="52" t="s">
        <v>139</v>
      </c>
      <c r="V408" s="97">
        <v>42809</v>
      </c>
      <c r="W408" s="53">
        <v>42839</v>
      </c>
      <c r="X408" s="98" t="s">
        <v>2910</v>
      </c>
      <c r="Y408" s="47" t="s">
        <v>2910</v>
      </c>
      <c r="Z408" s="47" t="s">
        <v>2910</v>
      </c>
      <c r="AA408" s="47" t="s">
        <v>2910</v>
      </c>
      <c r="AB408" s="54" t="s">
        <v>5398</v>
      </c>
      <c r="AC408" s="54" t="s">
        <v>567</v>
      </c>
      <c r="AD408" s="47">
        <v>796</v>
      </c>
      <c r="AE408" s="47" t="s">
        <v>555</v>
      </c>
      <c r="AF408" s="47">
        <v>1</v>
      </c>
      <c r="AG408" s="99">
        <v>45</v>
      </c>
      <c r="AH408" s="47" t="s">
        <v>4372</v>
      </c>
      <c r="AI408" s="53">
        <v>42859</v>
      </c>
      <c r="AJ408" s="53">
        <v>42859</v>
      </c>
      <c r="AK408" s="100">
        <v>43100</v>
      </c>
      <c r="AL408" s="50">
        <v>2017</v>
      </c>
      <c r="AM408" s="98" t="s">
        <v>2910</v>
      </c>
      <c r="AN408" s="47" t="s">
        <v>2911</v>
      </c>
      <c r="AO408" s="264" t="s">
        <v>4485</v>
      </c>
      <c r="AP408" s="48" t="s">
        <v>4486</v>
      </c>
      <c r="AQ408" s="47" t="s">
        <v>2914</v>
      </c>
      <c r="AR408" s="101">
        <v>2018</v>
      </c>
      <c r="AS408" s="55">
        <v>13794.763367399999</v>
      </c>
      <c r="AT408" s="47"/>
      <c r="AU408" s="47">
        <v>4.2</v>
      </c>
      <c r="AV408" s="49" t="s">
        <v>136</v>
      </c>
      <c r="AW408" s="100" t="s">
        <v>3353</v>
      </c>
    </row>
    <row r="409" spans="1:49" s="102" customFormat="1" ht="36" customHeight="1">
      <c r="A409" s="47">
        <v>2</v>
      </c>
      <c r="B409" s="47" t="s">
        <v>4487</v>
      </c>
      <c r="C409" s="47" t="s">
        <v>131</v>
      </c>
      <c r="D409" s="47" t="s">
        <v>1647</v>
      </c>
      <c r="E409" s="48" t="s">
        <v>3442</v>
      </c>
      <c r="F409" s="57" t="s">
        <v>5684</v>
      </c>
      <c r="G409" s="48" t="s">
        <v>4488</v>
      </c>
      <c r="H409" s="60" t="s">
        <v>2907</v>
      </c>
      <c r="I409" s="60" t="s">
        <v>2908</v>
      </c>
      <c r="J409" s="47" t="s">
        <v>135</v>
      </c>
      <c r="K409" s="47" t="s">
        <v>136</v>
      </c>
      <c r="L409" s="47" t="s">
        <v>2885</v>
      </c>
      <c r="M409" s="47" t="s">
        <v>2910</v>
      </c>
      <c r="N409" s="47" t="s">
        <v>2867</v>
      </c>
      <c r="O409" s="89">
        <v>538.23491372881369</v>
      </c>
      <c r="P409" s="89">
        <v>523.8879167927654</v>
      </c>
      <c r="Q409" s="89">
        <v>523.8879167927654</v>
      </c>
      <c r="R409" s="89">
        <v>618.18774181546314</v>
      </c>
      <c r="S409" s="53" t="s">
        <v>566</v>
      </c>
      <c r="T409" s="52" t="s">
        <v>131</v>
      </c>
      <c r="U409" s="52" t="s">
        <v>139</v>
      </c>
      <c r="V409" s="97">
        <v>42809</v>
      </c>
      <c r="W409" s="53">
        <v>42839</v>
      </c>
      <c r="X409" s="98" t="s">
        <v>2910</v>
      </c>
      <c r="Y409" s="47" t="s">
        <v>2910</v>
      </c>
      <c r="Z409" s="47" t="s">
        <v>2910</v>
      </c>
      <c r="AA409" s="47" t="s">
        <v>2910</v>
      </c>
      <c r="AB409" s="54" t="s">
        <v>5398</v>
      </c>
      <c r="AC409" s="54" t="s">
        <v>567</v>
      </c>
      <c r="AD409" s="47">
        <v>796</v>
      </c>
      <c r="AE409" s="47" t="s">
        <v>555</v>
      </c>
      <c r="AF409" s="47">
        <v>1</v>
      </c>
      <c r="AG409" s="99">
        <v>45</v>
      </c>
      <c r="AH409" s="47" t="s">
        <v>4372</v>
      </c>
      <c r="AI409" s="53">
        <v>42859</v>
      </c>
      <c r="AJ409" s="53">
        <v>42859</v>
      </c>
      <c r="AK409" s="100">
        <v>43100</v>
      </c>
      <c r="AL409" s="50">
        <v>2017</v>
      </c>
      <c r="AM409" s="98" t="s">
        <v>2910</v>
      </c>
      <c r="AN409" s="47" t="s">
        <v>2911</v>
      </c>
      <c r="AO409" s="264" t="s">
        <v>4489</v>
      </c>
      <c r="AP409" s="48" t="s">
        <v>4490</v>
      </c>
      <c r="AQ409" s="47" t="s">
        <v>2914</v>
      </c>
      <c r="AR409" s="101">
        <v>2017</v>
      </c>
      <c r="AS409" s="55">
        <v>788.2721904</v>
      </c>
      <c r="AT409" s="47"/>
      <c r="AU409" s="47">
        <v>0.24</v>
      </c>
      <c r="AV409" s="49" t="s">
        <v>136</v>
      </c>
      <c r="AW409" s="100" t="s">
        <v>3353</v>
      </c>
    </row>
    <row r="410" spans="1:49" s="102" customFormat="1" ht="36" customHeight="1">
      <c r="A410" s="47">
        <v>2</v>
      </c>
      <c r="B410" s="47" t="s">
        <v>4491</v>
      </c>
      <c r="C410" s="47" t="s">
        <v>131</v>
      </c>
      <c r="D410" s="47" t="s">
        <v>1647</v>
      </c>
      <c r="E410" s="48" t="s">
        <v>3442</v>
      </c>
      <c r="F410" s="57" t="s">
        <v>5685</v>
      </c>
      <c r="G410" s="48" t="s">
        <v>4492</v>
      </c>
      <c r="H410" s="50" t="s">
        <v>2907</v>
      </c>
      <c r="I410" s="47" t="s">
        <v>2908</v>
      </c>
      <c r="J410" s="47" t="s">
        <v>135</v>
      </c>
      <c r="K410" s="47" t="s">
        <v>136</v>
      </c>
      <c r="L410" s="47" t="s">
        <v>2885</v>
      </c>
      <c r="M410" s="47" t="s">
        <v>2910</v>
      </c>
      <c r="N410" s="47" t="s">
        <v>2867</v>
      </c>
      <c r="O410" s="89">
        <v>1631.6539037288139</v>
      </c>
      <c r="P410" s="89">
        <v>1571.6637602802468</v>
      </c>
      <c r="Q410" s="89">
        <v>1571.6637602802468</v>
      </c>
      <c r="R410" s="89">
        <v>1854.563237130691</v>
      </c>
      <c r="S410" s="53" t="s">
        <v>566</v>
      </c>
      <c r="T410" s="52" t="s">
        <v>131</v>
      </c>
      <c r="U410" s="52" t="s">
        <v>139</v>
      </c>
      <c r="V410" s="97">
        <v>42809</v>
      </c>
      <c r="W410" s="53">
        <v>42839</v>
      </c>
      <c r="X410" s="98" t="s">
        <v>2910</v>
      </c>
      <c r="Y410" s="47" t="s">
        <v>2910</v>
      </c>
      <c r="Z410" s="47" t="s">
        <v>2910</v>
      </c>
      <c r="AA410" s="47" t="s">
        <v>2910</v>
      </c>
      <c r="AB410" s="54" t="s">
        <v>5398</v>
      </c>
      <c r="AC410" s="54" t="s">
        <v>567</v>
      </c>
      <c r="AD410" s="47">
        <v>796</v>
      </c>
      <c r="AE410" s="47" t="s">
        <v>555</v>
      </c>
      <c r="AF410" s="47">
        <v>1</v>
      </c>
      <c r="AG410" s="99">
        <v>45</v>
      </c>
      <c r="AH410" s="47" t="s">
        <v>4372</v>
      </c>
      <c r="AI410" s="53">
        <v>42859</v>
      </c>
      <c r="AJ410" s="53">
        <v>42859</v>
      </c>
      <c r="AK410" s="100">
        <v>43100</v>
      </c>
      <c r="AL410" s="50">
        <v>2017</v>
      </c>
      <c r="AM410" s="98" t="s">
        <v>2910</v>
      </c>
      <c r="AN410" s="47" t="s">
        <v>2911</v>
      </c>
      <c r="AO410" s="264" t="s">
        <v>4493</v>
      </c>
      <c r="AP410" s="48" t="s">
        <v>4494</v>
      </c>
      <c r="AQ410" s="47" t="s">
        <v>2914</v>
      </c>
      <c r="AR410" s="49">
        <v>2017</v>
      </c>
      <c r="AS410" s="55">
        <v>2364.8165712000005</v>
      </c>
      <c r="AT410" s="47"/>
      <c r="AU410" s="55">
        <v>0.72</v>
      </c>
      <c r="AV410" s="49" t="s">
        <v>136</v>
      </c>
      <c r="AW410" s="100" t="s">
        <v>3353</v>
      </c>
    </row>
    <row r="411" spans="1:49" s="102" customFormat="1" ht="36" customHeight="1">
      <c r="A411" s="47">
        <v>2</v>
      </c>
      <c r="B411" s="47" t="s">
        <v>4495</v>
      </c>
      <c r="C411" s="47" t="s">
        <v>131</v>
      </c>
      <c r="D411" s="47" t="s">
        <v>1647</v>
      </c>
      <c r="E411" s="48" t="s">
        <v>3442</v>
      </c>
      <c r="F411" s="57" t="s">
        <v>5686</v>
      </c>
      <c r="G411" s="48" t="s">
        <v>4496</v>
      </c>
      <c r="H411" s="50" t="s">
        <v>2907</v>
      </c>
      <c r="I411" s="47" t="s">
        <v>2908</v>
      </c>
      <c r="J411" s="47" t="s">
        <v>135</v>
      </c>
      <c r="K411" s="47" t="s">
        <v>136</v>
      </c>
      <c r="L411" s="47" t="s">
        <v>2885</v>
      </c>
      <c r="M411" s="47" t="s">
        <v>2910</v>
      </c>
      <c r="N411" s="47" t="s">
        <v>2867</v>
      </c>
      <c r="O411" s="89">
        <v>5185.2656337288145</v>
      </c>
      <c r="P411" s="89">
        <v>4976.9352243841968</v>
      </c>
      <c r="Q411" s="89">
        <v>4976.9352243841968</v>
      </c>
      <c r="R411" s="89">
        <v>5872.7835647733518</v>
      </c>
      <c r="S411" s="53" t="s">
        <v>566</v>
      </c>
      <c r="T411" s="52" t="s">
        <v>131</v>
      </c>
      <c r="U411" s="52" t="s">
        <v>139</v>
      </c>
      <c r="V411" s="97">
        <v>42809</v>
      </c>
      <c r="W411" s="53">
        <v>42839</v>
      </c>
      <c r="X411" s="98" t="s">
        <v>2910</v>
      </c>
      <c r="Y411" s="47" t="s">
        <v>2910</v>
      </c>
      <c r="Z411" s="47" t="s">
        <v>2910</v>
      </c>
      <c r="AA411" s="47" t="s">
        <v>2910</v>
      </c>
      <c r="AB411" s="54" t="s">
        <v>5398</v>
      </c>
      <c r="AC411" s="54" t="s">
        <v>567</v>
      </c>
      <c r="AD411" s="47">
        <v>796</v>
      </c>
      <c r="AE411" s="47" t="s">
        <v>555</v>
      </c>
      <c r="AF411" s="47">
        <v>1</v>
      </c>
      <c r="AG411" s="99">
        <v>45</v>
      </c>
      <c r="AH411" s="47" t="s">
        <v>4372</v>
      </c>
      <c r="AI411" s="53">
        <v>42859</v>
      </c>
      <c r="AJ411" s="53">
        <v>42859</v>
      </c>
      <c r="AK411" s="100">
        <v>43100</v>
      </c>
      <c r="AL411" s="50">
        <v>2017</v>
      </c>
      <c r="AM411" s="98" t="s">
        <v>2910</v>
      </c>
      <c r="AN411" s="47" t="s">
        <v>2911</v>
      </c>
      <c r="AO411" s="264" t="s">
        <v>4497</v>
      </c>
      <c r="AP411" s="48" t="s">
        <v>4498</v>
      </c>
      <c r="AQ411" s="47" t="s">
        <v>2914</v>
      </c>
      <c r="AR411" s="49">
        <v>2018</v>
      </c>
      <c r="AS411" s="55">
        <v>7488.5858323999992</v>
      </c>
      <c r="AT411" s="47"/>
      <c r="AU411" s="55">
        <v>2.2799999999999998</v>
      </c>
      <c r="AV411" s="49" t="s">
        <v>136</v>
      </c>
      <c r="AW411" s="100" t="s">
        <v>3353</v>
      </c>
    </row>
    <row r="412" spans="1:49" s="102" customFormat="1" ht="36" customHeight="1">
      <c r="A412" s="47">
        <v>2</v>
      </c>
      <c r="B412" s="47" t="s">
        <v>4499</v>
      </c>
      <c r="C412" s="47" t="s">
        <v>131</v>
      </c>
      <c r="D412" s="47" t="s">
        <v>1647</v>
      </c>
      <c r="E412" s="48" t="s">
        <v>3442</v>
      </c>
      <c r="F412" s="57" t="s">
        <v>5687</v>
      </c>
      <c r="G412" s="48" t="s">
        <v>4500</v>
      </c>
      <c r="H412" s="50" t="s">
        <v>2907</v>
      </c>
      <c r="I412" s="47" t="s">
        <v>2908</v>
      </c>
      <c r="J412" s="47" t="s">
        <v>135</v>
      </c>
      <c r="K412" s="47" t="s">
        <v>136</v>
      </c>
      <c r="L412" s="47" t="s">
        <v>2885</v>
      </c>
      <c r="M412" s="47" t="s">
        <v>2910</v>
      </c>
      <c r="N412" s="47" t="s">
        <v>2867</v>
      </c>
      <c r="O412" s="89">
        <v>2816.1911537288133</v>
      </c>
      <c r="P412" s="89">
        <v>2706.7542384129456</v>
      </c>
      <c r="Q412" s="89">
        <v>2706.7542384129456</v>
      </c>
      <c r="R412" s="89">
        <v>3193.9700013272759</v>
      </c>
      <c r="S412" s="53" t="s">
        <v>566</v>
      </c>
      <c r="T412" s="52" t="s">
        <v>131</v>
      </c>
      <c r="U412" s="52" t="s">
        <v>139</v>
      </c>
      <c r="V412" s="97">
        <v>42809</v>
      </c>
      <c r="W412" s="53">
        <v>42839</v>
      </c>
      <c r="X412" s="98" t="s">
        <v>2910</v>
      </c>
      <c r="Y412" s="47" t="s">
        <v>2910</v>
      </c>
      <c r="Z412" s="47" t="s">
        <v>2910</v>
      </c>
      <c r="AA412" s="47" t="s">
        <v>2910</v>
      </c>
      <c r="AB412" s="54" t="s">
        <v>5398</v>
      </c>
      <c r="AC412" s="54" t="s">
        <v>567</v>
      </c>
      <c r="AD412" s="47">
        <v>796</v>
      </c>
      <c r="AE412" s="47" t="s">
        <v>555</v>
      </c>
      <c r="AF412" s="47">
        <v>1</v>
      </c>
      <c r="AG412" s="99">
        <v>45</v>
      </c>
      <c r="AH412" s="47" t="s">
        <v>4372</v>
      </c>
      <c r="AI412" s="53">
        <v>42859</v>
      </c>
      <c r="AJ412" s="53">
        <v>42859</v>
      </c>
      <c r="AK412" s="100">
        <v>43100</v>
      </c>
      <c r="AL412" s="50">
        <v>2017</v>
      </c>
      <c r="AM412" s="98" t="s">
        <v>2910</v>
      </c>
      <c r="AN412" s="47" t="s">
        <v>2911</v>
      </c>
      <c r="AO412" s="264" t="s">
        <v>4501</v>
      </c>
      <c r="AP412" s="48" t="s">
        <v>4502</v>
      </c>
      <c r="AQ412" s="47" t="s">
        <v>2914</v>
      </c>
      <c r="AR412" s="49">
        <v>2018</v>
      </c>
      <c r="AS412" s="55">
        <v>4072.739662200001</v>
      </c>
      <c r="AT412" s="47"/>
      <c r="AU412" s="55">
        <v>1.24</v>
      </c>
      <c r="AV412" s="49" t="s">
        <v>136</v>
      </c>
      <c r="AW412" s="100" t="s">
        <v>3353</v>
      </c>
    </row>
    <row r="413" spans="1:49" s="102" customFormat="1" ht="36" customHeight="1">
      <c r="A413" s="47">
        <v>2</v>
      </c>
      <c r="B413" s="47" t="s">
        <v>4503</v>
      </c>
      <c r="C413" s="47" t="s">
        <v>131</v>
      </c>
      <c r="D413" s="47" t="s">
        <v>1647</v>
      </c>
      <c r="E413" s="48" t="s">
        <v>3442</v>
      </c>
      <c r="F413" s="57" t="s">
        <v>5688</v>
      </c>
      <c r="G413" s="48" t="s">
        <v>4504</v>
      </c>
      <c r="H413" s="50" t="s">
        <v>2907</v>
      </c>
      <c r="I413" s="47" t="s">
        <v>2908</v>
      </c>
      <c r="J413" s="47" t="s">
        <v>135</v>
      </c>
      <c r="K413" s="47" t="s">
        <v>136</v>
      </c>
      <c r="L413" s="47" t="s">
        <v>2885</v>
      </c>
      <c r="M413" s="47" t="s">
        <v>2910</v>
      </c>
      <c r="N413" s="47" t="s">
        <v>2867</v>
      </c>
      <c r="O413" s="89">
        <v>3454.0188937288149</v>
      </c>
      <c r="P413" s="89">
        <v>3317.9568195567817</v>
      </c>
      <c r="Q413" s="89">
        <v>3317.9568195567817</v>
      </c>
      <c r="R413" s="89">
        <v>3915.1890470770022</v>
      </c>
      <c r="S413" s="53" t="s">
        <v>566</v>
      </c>
      <c r="T413" s="52" t="s">
        <v>131</v>
      </c>
      <c r="U413" s="52" t="s">
        <v>139</v>
      </c>
      <c r="V413" s="97">
        <v>42809</v>
      </c>
      <c r="W413" s="53">
        <v>42839</v>
      </c>
      <c r="X413" s="98" t="s">
        <v>2910</v>
      </c>
      <c r="Y413" s="47" t="s">
        <v>2910</v>
      </c>
      <c r="Z413" s="47" t="s">
        <v>2910</v>
      </c>
      <c r="AA413" s="47" t="s">
        <v>2910</v>
      </c>
      <c r="AB413" s="54" t="s">
        <v>5398</v>
      </c>
      <c r="AC413" s="54" t="s">
        <v>567</v>
      </c>
      <c r="AD413" s="47">
        <v>796</v>
      </c>
      <c r="AE413" s="47" t="s">
        <v>555</v>
      </c>
      <c r="AF413" s="47">
        <v>1</v>
      </c>
      <c r="AG413" s="99">
        <v>45</v>
      </c>
      <c r="AH413" s="47" t="s">
        <v>4372</v>
      </c>
      <c r="AI413" s="53">
        <v>42859</v>
      </c>
      <c r="AJ413" s="53">
        <v>42859</v>
      </c>
      <c r="AK413" s="100">
        <v>43100</v>
      </c>
      <c r="AL413" s="50">
        <v>2017</v>
      </c>
      <c r="AM413" s="98" t="s">
        <v>2910</v>
      </c>
      <c r="AN413" s="47" t="s">
        <v>2911</v>
      </c>
      <c r="AO413" s="264" t="s">
        <v>4505</v>
      </c>
      <c r="AP413" s="48" t="s">
        <v>4506</v>
      </c>
      <c r="AQ413" s="47" t="s">
        <v>2914</v>
      </c>
      <c r="AR413" s="49">
        <v>2018</v>
      </c>
      <c r="AS413" s="55">
        <v>4992.3905510000013</v>
      </c>
      <c r="AT413" s="47"/>
      <c r="AU413" s="55">
        <v>1.52</v>
      </c>
      <c r="AV413" s="49" t="s">
        <v>136</v>
      </c>
      <c r="AW413" s="100" t="s">
        <v>3353</v>
      </c>
    </row>
    <row r="414" spans="1:49" s="102" customFormat="1" ht="36" customHeight="1">
      <c r="A414" s="47">
        <v>2</v>
      </c>
      <c r="B414" s="47" t="s">
        <v>4507</v>
      </c>
      <c r="C414" s="47" t="s">
        <v>131</v>
      </c>
      <c r="D414" s="47" t="s">
        <v>1647</v>
      </c>
      <c r="E414" s="48" t="s">
        <v>3442</v>
      </c>
      <c r="F414" s="57" t="s">
        <v>5689</v>
      </c>
      <c r="G414" s="48" t="s">
        <v>4508</v>
      </c>
      <c r="H414" s="50" t="s">
        <v>2907</v>
      </c>
      <c r="I414" s="47" t="s">
        <v>2908</v>
      </c>
      <c r="J414" s="47" t="s">
        <v>135</v>
      </c>
      <c r="K414" s="47" t="s">
        <v>136</v>
      </c>
      <c r="L414" s="47" t="s">
        <v>2885</v>
      </c>
      <c r="M414" s="47" t="s">
        <v>2910</v>
      </c>
      <c r="N414" s="47" t="s">
        <v>2867</v>
      </c>
      <c r="O414" s="89">
        <v>2816.1911537288133</v>
      </c>
      <c r="P414" s="89">
        <v>2706.7542384129456</v>
      </c>
      <c r="Q414" s="89">
        <v>2706.7542384129456</v>
      </c>
      <c r="R414" s="89">
        <v>3193.9700013272759</v>
      </c>
      <c r="S414" s="53" t="s">
        <v>566</v>
      </c>
      <c r="T414" s="52" t="s">
        <v>131</v>
      </c>
      <c r="U414" s="52" t="s">
        <v>139</v>
      </c>
      <c r="V414" s="97">
        <v>42809</v>
      </c>
      <c r="W414" s="53">
        <v>42839</v>
      </c>
      <c r="X414" s="98" t="s">
        <v>2910</v>
      </c>
      <c r="Y414" s="47" t="s">
        <v>2910</v>
      </c>
      <c r="Z414" s="47" t="s">
        <v>2910</v>
      </c>
      <c r="AA414" s="47" t="s">
        <v>2910</v>
      </c>
      <c r="AB414" s="54" t="s">
        <v>5398</v>
      </c>
      <c r="AC414" s="54" t="s">
        <v>567</v>
      </c>
      <c r="AD414" s="47">
        <v>796</v>
      </c>
      <c r="AE414" s="47" t="s">
        <v>555</v>
      </c>
      <c r="AF414" s="47">
        <v>1</v>
      </c>
      <c r="AG414" s="99">
        <v>45</v>
      </c>
      <c r="AH414" s="47" t="s">
        <v>4372</v>
      </c>
      <c r="AI414" s="53">
        <v>42859</v>
      </c>
      <c r="AJ414" s="53">
        <v>42859</v>
      </c>
      <c r="AK414" s="100">
        <v>43100</v>
      </c>
      <c r="AL414" s="50">
        <v>2017</v>
      </c>
      <c r="AM414" s="98" t="s">
        <v>2910</v>
      </c>
      <c r="AN414" s="47" t="s">
        <v>2911</v>
      </c>
      <c r="AO414" s="264" t="s">
        <v>4509</v>
      </c>
      <c r="AP414" s="48" t="s">
        <v>4510</v>
      </c>
      <c r="AQ414" s="47" t="s">
        <v>2914</v>
      </c>
      <c r="AR414" s="49">
        <v>2018</v>
      </c>
      <c r="AS414" s="55">
        <v>4072.739662200001</v>
      </c>
      <c r="AT414" s="47"/>
      <c r="AU414" s="55">
        <v>1.24</v>
      </c>
      <c r="AV414" s="49" t="s">
        <v>136</v>
      </c>
      <c r="AW414" s="100" t="s">
        <v>3353</v>
      </c>
    </row>
    <row r="415" spans="1:49" s="102" customFormat="1" ht="36" customHeight="1">
      <c r="A415" s="47">
        <v>2</v>
      </c>
      <c r="B415" s="47" t="s">
        <v>4511</v>
      </c>
      <c r="C415" s="47" t="s">
        <v>131</v>
      </c>
      <c r="D415" s="47" t="s">
        <v>1647</v>
      </c>
      <c r="E415" s="48" t="s">
        <v>3442</v>
      </c>
      <c r="F415" s="57" t="s">
        <v>5690</v>
      </c>
      <c r="G415" s="48" t="s">
        <v>4512</v>
      </c>
      <c r="H415" s="50" t="s">
        <v>2907</v>
      </c>
      <c r="I415" s="47" t="s">
        <v>2908</v>
      </c>
      <c r="J415" s="47" t="s">
        <v>135</v>
      </c>
      <c r="K415" s="47" t="s">
        <v>136</v>
      </c>
      <c r="L415" s="47" t="s">
        <v>2885</v>
      </c>
      <c r="M415" s="47" t="s">
        <v>2910</v>
      </c>
      <c r="N415" s="47" t="s">
        <v>2867</v>
      </c>
      <c r="O415" s="89">
        <v>1084.9444137288135</v>
      </c>
      <c r="P415" s="89">
        <v>1047.7758335855308</v>
      </c>
      <c r="Q415" s="89">
        <v>1047.7758335855308</v>
      </c>
      <c r="R415" s="89">
        <v>1236.3754836309263</v>
      </c>
      <c r="S415" s="53" t="s">
        <v>566</v>
      </c>
      <c r="T415" s="52" t="s">
        <v>131</v>
      </c>
      <c r="U415" s="52" t="s">
        <v>139</v>
      </c>
      <c r="V415" s="97">
        <v>42809</v>
      </c>
      <c r="W415" s="53">
        <v>42839</v>
      </c>
      <c r="X415" s="98" t="s">
        <v>2910</v>
      </c>
      <c r="Y415" s="47" t="s">
        <v>2910</v>
      </c>
      <c r="Z415" s="47" t="s">
        <v>2910</v>
      </c>
      <c r="AA415" s="47" t="s">
        <v>2910</v>
      </c>
      <c r="AB415" s="54" t="s">
        <v>5398</v>
      </c>
      <c r="AC415" s="54" t="s">
        <v>567</v>
      </c>
      <c r="AD415" s="47">
        <v>796</v>
      </c>
      <c r="AE415" s="47" t="s">
        <v>555</v>
      </c>
      <c r="AF415" s="47">
        <v>1</v>
      </c>
      <c r="AG415" s="99">
        <v>45</v>
      </c>
      <c r="AH415" s="47" t="s">
        <v>4372</v>
      </c>
      <c r="AI415" s="53">
        <v>42859</v>
      </c>
      <c r="AJ415" s="53">
        <v>42859</v>
      </c>
      <c r="AK415" s="100">
        <v>43100</v>
      </c>
      <c r="AL415" s="50">
        <v>2017</v>
      </c>
      <c r="AM415" s="98" t="s">
        <v>2910</v>
      </c>
      <c r="AN415" s="47" t="s">
        <v>2911</v>
      </c>
      <c r="AO415" s="264" t="s">
        <v>4513</v>
      </c>
      <c r="AP415" s="48" t="s">
        <v>4514</v>
      </c>
      <c r="AQ415" s="47" t="s">
        <v>2914</v>
      </c>
      <c r="AR415" s="49">
        <v>2017</v>
      </c>
      <c r="AS415" s="55">
        <v>1576.5443808</v>
      </c>
      <c r="AT415" s="47"/>
      <c r="AU415" s="55">
        <v>0.48</v>
      </c>
      <c r="AV415" s="49" t="s">
        <v>136</v>
      </c>
      <c r="AW415" s="100" t="s">
        <v>3353</v>
      </c>
    </row>
    <row r="416" spans="1:49" s="102" customFormat="1" ht="36" customHeight="1">
      <c r="A416" s="47">
        <v>2</v>
      </c>
      <c r="B416" s="47" t="s">
        <v>4515</v>
      </c>
      <c r="C416" s="47" t="s">
        <v>131</v>
      </c>
      <c r="D416" s="47" t="s">
        <v>1647</v>
      </c>
      <c r="E416" s="48" t="s">
        <v>3442</v>
      </c>
      <c r="F416" s="57" t="s">
        <v>5691</v>
      </c>
      <c r="G416" s="48" t="s">
        <v>4516</v>
      </c>
      <c r="H416" s="50" t="s">
        <v>2907</v>
      </c>
      <c r="I416" s="47" t="s">
        <v>2908</v>
      </c>
      <c r="J416" s="47" t="s">
        <v>135</v>
      </c>
      <c r="K416" s="47" t="s">
        <v>136</v>
      </c>
      <c r="L416" s="47" t="s">
        <v>2885</v>
      </c>
      <c r="M416" s="47" t="s">
        <v>2910</v>
      </c>
      <c r="N416" s="47" t="s">
        <v>2867</v>
      </c>
      <c r="O416" s="89">
        <v>5230.824763728815</v>
      </c>
      <c r="P416" s="89">
        <v>5020.5925516087564</v>
      </c>
      <c r="Q416" s="89">
        <v>5020.5925516087564</v>
      </c>
      <c r="R416" s="89">
        <v>5924.2992108983317</v>
      </c>
      <c r="S416" s="53" t="s">
        <v>566</v>
      </c>
      <c r="T416" s="52" t="s">
        <v>131</v>
      </c>
      <c r="U416" s="52" t="s">
        <v>139</v>
      </c>
      <c r="V416" s="97">
        <v>42809</v>
      </c>
      <c r="W416" s="53">
        <v>42839</v>
      </c>
      <c r="X416" s="98" t="s">
        <v>2910</v>
      </c>
      <c r="Y416" s="47" t="s">
        <v>2910</v>
      </c>
      <c r="Z416" s="47" t="s">
        <v>2910</v>
      </c>
      <c r="AA416" s="47" t="s">
        <v>2910</v>
      </c>
      <c r="AB416" s="54" t="s">
        <v>5398</v>
      </c>
      <c r="AC416" s="54" t="s">
        <v>567</v>
      </c>
      <c r="AD416" s="47">
        <v>796</v>
      </c>
      <c r="AE416" s="47" t="s">
        <v>555</v>
      </c>
      <c r="AF416" s="47">
        <v>1</v>
      </c>
      <c r="AG416" s="99">
        <v>45</v>
      </c>
      <c r="AH416" s="47" t="s">
        <v>4372</v>
      </c>
      <c r="AI416" s="53">
        <v>42859</v>
      </c>
      <c r="AJ416" s="53">
        <v>42859</v>
      </c>
      <c r="AK416" s="100">
        <v>43100</v>
      </c>
      <c r="AL416" s="50">
        <v>2017</v>
      </c>
      <c r="AM416" s="98" t="s">
        <v>2910</v>
      </c>
      <c r="AN416" s="47" t="s">
        <v>2911</v>
      </c>
      <c r="AO416" s="264" t="s">
        <v>4517</v>
      </c>
      <c r="AP416" s="48" t="s">
        <v>4518</v>
      </c>
      <c r="AQ416" s="47" t="s">
        <v>2914</v>
      </c>
      <c r="AR416" s="49">
        <v>2018</v>
      </c>
      <c r="AS416" s="55">
        <v>7554.2751816</v>
      </c>
      <c r="AT416" s="47"/>
      <c r="AU416" s="55">
        <v>2.2999999999999998</v>
      </c>
      <c r="AV416" s="49" t="s">
        <v>136</v>
      </c>
      <c r="AW416" s="100" t="s">
        <v>3353</v>
      </c>
    </row>
    <row r="417" spans="1:49" s="102" customFormat="1" ht="36" customHeight="1">
      <c r="A417" s="47">
        <v>2</v>
      </c>
      <c r="B417" s="47" t="s">
        <v>4519</v>
      </c>
      <c r="C417" s="47" t="s">
        <v>131</v>
      </c>
      <c r="D417" s="47" t="s">
        <v>1647</v>
      </c>
      <c r="E417" s="48" t="s">
        <v>3442</v>
      </c>
      <c r="F417" s="57" t="s">
        <v>5692</v>
      </c>
      <c r="G417" s="48" t="s">
        <v>4520</v>
      </c>
      <c r="H417" s="50" t="s">
        <v>2907</v>
      </c>
      <c r="I417" s="47" t="s">
        <v>2908</v>
      </c>
      <c r="J417" s="47" t="s">
        <v>135</v>
      </c>
      <c r="K417" s="47" t="s">
        <v>136</v>
      </c>
      <c r="L417" s="47" t="s">
        <v>2885</v>
      </c>
      <c r="M417" s="47" t="s">
        <v>2910</v>
      </c>
      <c r="N417" s="47" t="s">
        <v>2867</v>
      </c>
      <c r="O417" s="89">
        <v>857.14879372881364</v>
      </c>
      <c r="P417" s="89">
        <v>829.48919746273191</v>
      </c>
      <c r="Q417" s="89">
        <v>829.48919746273191</v>
      </c>
      <c r="R417" s="89">
        <v>978.79725300602365</v>
      </c>
      <c r="S417" s="53" t="s">
        <v>566</v>
      </c>
      <c r="T417" s="52" t="s">
        <v>131</v>
      </c>
      <c r="U417" s="52" t="s">
        <v>139</v>
      </c>
      <c r="V417" s="97">
        <v>42809</v>
      </c>
      <c r="W417" s="53">
        <v>42839</v>
      </c>
      <c r="X417" s="98" t="s">
        <v>2910</v>
      </c>
      <c r="Y417" s="47" t="s">
        <v>2910</v>
      </c>
      <c r="Z417" s="47" t="s">
        <v>2910</v>
      </c>
      <c r="AA417" s="47" t="s">
        <v>2910</v>
      </c>
      <c r="AB417" s="54" t="s">
        <v>5398</v>
      </c>
      <c r="AC417" s="54" t="s">
        <v>567</v>
      </c>
      <c r="AD417" s="47">
        <v>796</v>
      </c>
      <c r="AE417" s="47" t="s">
        <v>555</v>
      </c>
      <c r="AF417" s="47">
        <v>1</v>
      </c>
      <c r="AG417" s="99">
        <v>45</v>
      </c>
      <c r="AH417" s="47" t="s">
        <v>4372</v>
      </c>
      <c r="AI417" s="53">
        <v>42859</v>
      </c>
      <c r="AJ417" s="53">
        <v>42859</v>
      </c>
      <c r="AK417" s="100">
        <v>43100</v>
      </c>
      <c r="AL417" s="50">
        <v>2017</v>
      </c>
      <c r="AM417" s="98" t="s">
        <v>2910</v>
      </c>
      <c r="AN417" s="47" t="s">
        <v>2911</v>
      </c>
      <c r="AO417" s="264" t="s">
        <v>4521</v>
      </c>
      <c r="AP417" s="48" t="s">
        <v>4522</v>
      </c>
      <c r="AQ417" s="47" t="s">
        <v>2914</v>
      </c>
      <c r="AR417" s="49">
        <v>2017</v>
      </c>
      <c r="AS417" s="55">
        <v>1248.0976348000002</v>
      </c>
      <c r="AT417" s="47"/>
      <c r="AU417" s="55">
        <v>0.38</v>
      </c>
      <c r="AV417" s="49" t="s">
        <v>136</v>
      </c>
      <c r="AW417" s="100" t="s">
        <v>3353</v>
      </c>
    </row>
    <row r="418" spans="1:49" s="102" customFormat="1" ht="36" customHeight="1">
      <c r="A418" s="47">
        <v>2</v>
      </c>
      <c r="B418" s="47" t="s">
        <v>4523</v>
      </c>
      <c r="C418" s="47" t="s">
        <v>131</v>
      </c>
      <c r="D418" s="47" t="s">
        <v>1647</v>
      </c>
      <c r="E418" s="48" t="s">
        <v>3442</v>
      </c>
      <c r="F418" s="57" t="s">
        <v>5693</v>
      </c>
      <c r="G418" s="48" t="s">
        <v>4524</v>
      </c>
      <c r="H418" s="50" t="s">
        <v>2907</v>
      </c>
      <c r="I418" s="47" t="s">
        <v>2908</v>
      </c>
      <c r="J418" s="47" t="s">
        <v>135</v>
      </c>
      <c r="K418" s="47" t="s">
        <v>136</v>
      </c>
      <c r="L418" s="47" t="s">
        <v>2885</v>
      </c>
      <c r="M418" s="47" t="s">
        <v>2910</v>
      </c>
      <c r="N418" s="47" t="s">
        <v>2867</v>
      </c>
      <c r="O418" s="89">
        <v>629.35316372881368</v>
      </c>
      <c r="P418" s="89">
        <v>561.01695307535408</v>
      </c>
      <c r="Q418" s="89">
        <v>561.01695307535408</v>
      </c>
      <c r="R418" s="89">
        <v>662.00000462891774</v>
      </c>
      <c r="S418" s="53" t="s">
        <v>566</v>
      </c>
      <c r="T418" s="52" t="s">
        <v>131</v>
      </c>
      <c r="U418" s="52" t="s">
        <v>139</v>
      </c>
      <c r="V418" s="97">
        <v>42809</v>
      </c>
      <c r="W418" s="53">
        <v>42839</v>
      </c>
      <c r="X418" s="98" t="s">
        <v>2910</v>
      </c>
      <c r="Y418" s="47" t="s">
        <v>2910</v>
      </c>
      <c r="Z418" s="47" t="s">
        <v>2910</v>
      </c>
      <c r="AA418" s="47" t="s">
        <v>2910</v>
      </c>
      <c r="AB418" s="54" t="s">
        <v>5398</v>
      </c>
      <c r="AC418" s="54" t="s">
        <v>567</v>
      </c>
      <c r="AD418" s="47">
        <v>796</v>
      </c>
      <c r="AE418" s="47" t="s">
        <v>555</v>
      </c>
      <c r="AF418" s="47">
        <v>1</v>
      </c>
      <c r="AG418" s="99">
        <v>45</v>
      </c>
      <c r="AH418" s="47" t="s">
        <v>4372</v>
      </c>
      <c r="AI418" s="53">
        <v>42859</v>
      </c>
      <c r="AJ418" s="53">
        <v>42859</v>
      </c>
      <c r="AK418" s="100">
        <v>43100</v>
      </c>
      <c r="AL418" s="50">
        <v>2017</v>
      </c>
      <c r="AM418" s="98" t="s">
        <v>2910</v>
      </c>
      <c r="AN418" s="47" t="s">
        <v>2911</v>
      </c>
      <c r="AO418" s="264" t="s">
        <v>4525</v>
      </c>
      <c r="AP418" s="48" t="s">
        <v>4526</v>
      </c>
      <c r="AQ418" s="47" t="s">
        <v>2914</v>
      </c>
      <c r="AR418" s="49">
        <v>2017</v>
      </c>
      <c r="AS418" s="55">
        <v>919.65088879999985</v>
      </c>
      <c r="AT418" s="47"/>
      <c r="AU418" s="55">
        <v>0.28000000000000003</v>
      </c>
      <c r="AV418" s="49" t="s">
        <v>136</v>
      </c>
      <c r="AW418" s="100" t="s">
        <v>3353</v>
      </c>
    </row>
    <row r="419" spans="1:49" s="102" customFormat="1" ht="36" customHeight="1">
      <c r="A419" s="47">
        <v>2</v>
      </c>
      <c r="B419" s="47" t="s">
        <v>4527</v>
      </c>
      <c r="C419" s="47" t="s">
        <v>131</v>
      </c>
      <c r="D419" s="47" t="s">
        <v>1647</v>
      </c>
      <c r="E419" s="48" t="s">
        <v>3442</v>
      </c>
      <c r="F419" s="57" t="s">
        <v>5694</v>
      </c>
      <c r="G419" s="48" t="s">
        <v>4528</v>
      </c>
      <c r="H419" s="50" t="s">
        <v>2907</v>
      </c>
      <c r="I419" s="47" t="s">
        <v>2908</v>
      </c>
      <c r="J419" s="47" t="s">
        <v>135</v>
      </c>
      <c r="K419" s="47" t="s">
        <v>136</v>
      </c>
      <c r="L419" s="47" t="s">
        <v>2885</v>
      </c>
      <c r="M419" s="47" t="s">
        <v>2910</v>
      </c>
      <c r="N419" s="47" t="s">
        <v>2867</v>
      </c>
      <c r="O419" s="89">
        <v>674.91229372881355</v>
      </c>
      <c r="P419" s="89">
        <v>550.02674083380543</v>
      </c>
      <c r="Q419" s="89">
        <v>550.02674083380543</v>
      </c>
      <c r="R419" s="89">
        <v>649.03155418389042</v>
      </c>
      <c r="S419" s="53" t="s">
        <v>566</v>
      </c>
      <c r="T419" s="52" t="s">
        <v>131</v>
      </c>
      <c r="U419" s="52" t="s">
        <v>139</v>
      </c>
      <c r="V419" s="97">
        <v>42809</v>
      </c>
      <c r="W419" s="53">
        <v>42839</v>
      </c>
      <c r="X419" s="98" t="s">
        <v>2910</v>
      </c>
      <c r="Y419" s="47" t="s">
        <v>2910</v>
      </c>
      <c r="Z419" s="47" t="s">
        <v>2910</v>
      </c>
      <c r="AA419" s="47" t="s">
        <v>2910</v>
      </c>
      <c r="AB419" s="54" t="s">
        <v>5398</v>
      </c>
      <c r="AC419" s="54" t="s">
        <v>567</v>
      </c>
      <c r="AD419" s="47">
        <v>796</v>
      </c>
      <c r="AE419" s="47" t="s">
        <v>555</v>
      </c>
      <c r="AF419" s="47">
        <v>1</v>
      </c>
      <c r="AG419" s="99">
        <v>45</v>
      </c>
      <c r="AH419" s="47" t="s">
        <v>4372</v>
      </c>
      <c r="AI419" s="53">
        <v>42859</v>
      </c>
      <c r="AJ419" s="53">
        <v>42859</v>
      </c>
      <c r="AK419" s="100">
        <v>43100</v>
      </c>
      <c r="AL419" s="50">
        <v>2017</v>
      </c>
      <c r="AM419" s="98" t="s">
        <v>2910</v>
      </c>
      <c r="AN419" s="47" t="s">
        <v>2911</v>
      </c>
      <c r="AO419" s="264" t="s">
        <v>4529</v>
      </c>
      <c r="AP419" s="48" t="s">
        <v>4530</v>
      </c>
      <c r="AQ419" s="47" t="s">
        <v>2914</v>
      </c>
      <c r="AR419" s="49">
        <v>2017</v>
      </c>
      <c r="AS419" s="55">
        <v>985.34023799999989</v>
      </c>
      <c r="AT419" s="47"/>
      <c r="AU419" s="55">
        <v>0.3</v>
      </c>
      <c r="AV419" s="49" t="s">
        <v>136</v>
      </c>
      <c r="AW419" s="100" t="s">
        <v>3353</v>
      </c>
    </row>
    <row r="420" spans="1:49" s="102" customFormat="1" ht="36" customHeight="1">
      <c r="A420" s="47">
        <v>2</v>
      </c>
      <c r="B420" s="47" t="s">
        <v>4531</v>
      </c>
      <c r="C420" s="47" t="s">
        <v>131</v>
      </c>
      <c r="D420" s="47" t="s">
        <v>1647</v>
      </c>
      <c r="E420" s="48" t="s">
        <v>3442</v>
      </c>
      <c r="F420" s="57" t="s">
        <v>5695</v>
      </c>
      <c r="G420" s="48" t="s">
        <v>4532</v>
      </c>
      <c r="H420" s="50" t="s">
        <v>2907</v>
      </c>
      <c r="I420" s="47" t="s">
        <v>2908</v>
      </c>
      <c r="J420" s="47" t="s">
        <v>135</v>
      </c>
      <c r="K420" s="47" t="s">
        <v>136</v>
      </c>
      <c r="L420" s="47" t="s">
        <v>2885</v>
      </c>
      <c r="M420" s="47" t="s">
        <v>2910</v>
      </c>
      <c r="N420" s="47" t="s">
        <v>2867</v>
      </c>
      <c r="O420" s="89">
        <v>1358.2991537288135</v>
      </c>
      <c r="P420" s="89">
        <v>1309.7198068348403</v>
      </c>
      <c r="Q420" s="89">
        <v>1309.7198068348403</v>
      </c>
      <c r="R420" s="89">
        <v>1545.4693720651114</v>
      </c>
      <c r="S420" s="53" t="s">
        <v>566</v>
      </c>
      <c r="T420" s="52" t="s">
        <v>131</v>
      </c>
      <c r="U420" s="52" t="s">
        <v>139</v>
      </c>
      <c r="V420" s="97">
        <v>42809</v>
      </c>
      <c r="W420" s="53">
        <v>42839</v>
      </c>
      <c r="X420" s="98" t="s">
        <v>2910</v>
      </c>
      <c r="Y420" s="47" t="s">
        <v>2910</v>
      </c>
      <c r="Z420" s="47" t="s">
        <v>2910</v>
      </c>
      <c r="AA420" s="47" t="s">
        <v>2910</v>
      </c>
      <c r="AB420" s="54" t="s">
        <v>5398</v>
      </c>
      <c r="AC420" s="54" t="s">
        <v>567</v>
      </c>
      <c r="AD420" s="47">
        <v>796</v>
      </c>
      <c r="AE420" s="47" t="s">
        <v>555</v>
      </c>
      <c r="AF420" s="47">
        <v>1</v>
      </c>
      <c r="AG420" s="99">
        <v>45</v>
      </c>
      <c r="AH420" s="47" t="s">
        <v>4372</v>
      </c>
      <c r="AI420" s="53">
        <v>42859</v>
      </c>
      <c r="AJ420" s="53">
        <v>42859</v>
      </c>
      <c r="AK420" s="100">
        <v>43100</v>
      </c>
      <c r="AL420" s="50">
        <v>2017</v>
      </c>
      <c r="AM420" s="98" t="s">
        <v>2910</v>
      </c>
      <c r="AN420" s="47" t="s">
        <v>2911</v>
      </c>
      <c r="AO420" s="264" t="s">
        <v>4533</v>
      </c>
      <c r="AP420" s="48" t="s">
        <v>4534</v>
      </c>
      <c r="AQ420" s="47" t="s">
        <v>2914</v>
      </c>
      <c r="AR420" s="49">
        <v>2017</v>
      </c>
      <c r="AS420" s="55">
        <v>1970.6804759999998</v>
      </c>
      <c r="AT420" s="47"/>
      <c r="AU420" s="55">
        <v>0.6</v>
      </c>
      <c r="AV420" s="49" t="s">
        <v>136</v>
      </c>
      <c r="AW420" s="100" t="s">
        <v>3353</v>
      </c>
    </row>
    <row r="421" spans="1:49" s="102" customFormat="1" ht="36" customHeight="1">
      <c r="A421" s="47">
        <v>2</v>
      </c>
      <c r="B421" s="47" t="s">
        <v>4535</v>
      </c>
      <c r="C421" s="47" t="s">
        <v>131</v>
      </c>
      <c r="D421" s="47" t="s">
        <v>1647</v>
      </c>
      <c r="E421" s="48" t="s">
        <v>3442</v>
      </c>
      <c r="F421" s="57" t="s">
        <v>5696</v>
      </c>
      <c r="G421" s="48" t="s">
        <v>4536</v>
      </c>
      <c r="H421" s="50" t="s">
        <v>2907</v>
      </c>
      <c r="I421" s="47" t="s">
        <v>2908</v>
      </c>
      <c r="J421" s="47" t="s">
        <v>135</v>
      </c>
      <c r="K421" s="47" t="s">
        <v>136</v>
      </c>
      <c r="L421" s="47" t="s">
        <v>2885</v>
      </c>
      <c r="M421" s="47" t="s">
        <v>2910</v>
      </c>
      <c r="N421" s="47" t="s">
        <v>2867</v>
      </c>
      <c r="O421" s="89">
        <v>1586.0947837288131</v>
      </c>
      <c r="P421" s="89">
        <v>1528.0064330556875</v>
      </c>
      <c r="Q421" s="89">
        <v>1528.0064330556875</v>
      </c>
      <c r="R421" s="89">
        <v>1803.0475910057112</v>
      </c>
      <c r="S421" s="53" t="s">
        <v>566</v>
      </c>
      <c r="T421" s="52" t="s">
        <v>131</v>
      </c>
      <c r="U421" s="52" t="s">
        <v>139</v>
      </c>
      <c r="V421" s="97">
        <v>42809</v>
      </c>
      <c r="W421" s="53">
        <v>42839</v>
      </c>
      <c r="X421" s="98" t="s">
        <v>2910</v>
      </c>
      <c r="Y421" s="47" t="s">
        <v>2910</v>
      </c>
      <c r="Z421" s="47" t="s">
        <v>2910</v>
      </c>
      <c r="AA421" s="47" t="s">
        <v>2910</v>
      </c>
      <c r="AB421" s="54" t="s">
        <v>5398</v>
      </c>
      <c r="AC421" s="54" t="s">
        <v>567</v>
      </c>
      <c r="AD421" s="47">
        <v>796</v>
      </c>
      <c r="AE421" s="47" t="s">
        <v>555</v>
      </c>
      <c r="AF421" s="47">
        <v>1</v>
      </c>
      <c r="AG421" s="99">
        <v>45</v>
      </c>
      <c r="AH421" s="47" t="s">
        <v>4372</v>
      </c>
      <c r="AI421" s="53">
        <v>42859</v>
      </c>
      <c r="AJ421" s="53">
        <v>42859</v>
      </c>
      <c r="AK421" s="100">
        <v>43100</v>
      </c>
      <c r="AL421" s="50">
        <v>2017</v>
      </c>
      <c r="AM421" s="98" t="s">
        <v>2910</v>
      </c>
      <c r="AN421" s="47" t="s">
        <v>2911</v>
      </c>
      <c r="AO421" s="264" t="s">
        <v>4537</v>
      </c>
      <c r="AP421" s="48" t="s">
        <v>4538</v>
      </c>
      <c r="AQ421" s="47" t="s">
        <v>2914</v>
      </c>
      <c r="AR421" s="49">
        <v>2017</v>
      </c>
      <c r="AS421" s="55">
        <v>2299.1272219999996</v>
      </c>
      <c r="AT421" s="47"/>
      <c r="AU421" s="55">
        <v>0.7</v>
      </c>
      <c r="AV421" s="49" t="s">
        <v>136</v>
      </c>
      <c r="AW421" s="100" t="s">
        <v>3353</v>
      </c>
    </row>
    <row r="422" spans="1:49" s="102" customFormat="1" ht="36" customHeight="1">
      <c r="A422" s="47">
        <v>2</v>
      </c>
      <c r="B422" s="47" t="s">
        <v>4539</v>
      </c>
      <c r="C422" s="47" t="s">
        <v>131</v>
      </c>
      <c r="D422" s="47" t="s">
        <v>1647</v>
      </c>
      <c r="E422" s="48" t="s">
        <v>3442</v>
      </c>
      <c r="F422" s="57" t="s">
        <v>5697</v>
      </c>
      <c r="G422" s="48" t="s">
        <v>4540</v>
      </c>
      <c r="H422" s="50" t="s">
        <v>2907</v>
      </c>
      <c r="I422" s="47" t="s">
        <v>2908</v>
      </c>
      <c r="J422" s="47" t="s">
        <v>135</v>
      </c>
      <c r="K422" s="47" t="s">
        <v>136</v>
      </c>
      <c r="L422" s="47" t="s">
        <v>2885</v>
      </c>
      <c r="M422" s="47" t="s">
        <v>2910</v>
      </c>
      <c r="N422" s="47" t="s">
        <v>2867</v>
      </c>
      <c r="O422" s="89">
        <v>674.91229372881344</v>
      </c>
      <c r="P422" s="89">
        <v>517.53219881303119</v>
      </c>
      <c r="Q422" s="89">
        <v>517.53219881303119</v>
      </c>
      <c r="R422" s="89">
        <v>610.68799459937679</v>
      </c>
      <c r="S422" s="53" t="s">
        <v>566</v>
      </c>
      <c r="T422" s="52" t="s">
        <v>131</v>
      </c>
      <c r="U422" s="52" t="s">
        <v>139</v>
      </c>
      <c r="V422" s="97">
        <v>42809</v>
      </c>
      <c r="W422" s="53">
        <v>42839</v>
      </c>
      <c r="X422" s="98" t="s">
        <v>2910</v>
      </c>
      <c r="Y422" s="47" t="s">
        <v>2910</v>
      </c>
      <c r="Z422" s="47" t="s">
        <v>2910</v>
      </c>
      <c r="AA422" s="47" t="s">
        <v>2910</v>
      </c>
      <c r="AB422" s="54" t="s">
        <v>5398</v>
      </c>
      <c r="AC422" s="54" t="s">
        <v>567</v>
      </c>
      <c r="AD422" s="47">
        <v>796</v>
      </c>
      <c r="AE422" s="47" t="s">
        <v>555</v>
      </c>
      <c r="AF422" s="47">
        <v>1</v>
      </c>
      <c r="AG422" s="99">
        <v>45</v>
      </c>
      <c r="AH422" s="47" t="s">
        <v>4372</v>
      </c>
      <c r="AI422" s="53">
        <v>42859</v>
      </c>
      <c r="AJ422" s="53">
        <v>42859</v>
      </c>
      <c r="AK422" s="100">
        <v>43100</v>
      </c>
      <c r="AL422" s="50">
        <v>2017</v>
      </c>
      <c r="AM422" s="98" t="s">
        <v>2910</v>
      </c>
      <c r="AN422" s="47" t="s">
        <v>2911</v>
      </c>
      <c r="AO422" s="264" t="s">
        <v>4541</v>
      </c>
      <c r="AP422" s="48" t="s">
        <v>4542</v>
      </c>
      <c r="AQ422" s="47" t="s">
        <v>2914</v>
      </c>
      <c r="AR422" s="49">
        <v>2017</v>
      </c>
      <c r="AS422" s="55">
        <v>985.34023799999989</v>
      </c>
      <c r="AT422" s="47"/>
      <c r="AU422" s="55">
        <v>0.3</v>
      </c>
      <c r="AV422" s="49" t="s">
        <v>136</v>
      </c>
      <c r="AW422" s="100" t="s">
        <v>3353</v>
      </c>
    </row>
    <row r="423" spans="1:49" s="102" customFormat="1" ht="36" customHeight="1">
      <c r="A423" s="47">
        <v>2</v>
      </c>
      <c r="B423" s="47" t="s">
        <v>4543</v>
      </c>
      <c r="C423" s="47" t="s">
        <v>131</v>
      </c>
      <c r="D423" s="47" t="s">
        <v>1647</v>
      </c>
      <c r="E423" s="48" t="s">
        <v>3442</v>
      </c>
      <c r="F423" s="57" t="s">
        <v>5698</v>
      </c>
      <c r="G423" s="48" t="s">
        <v>4544</v>
      </c>
      <c r="H423" s="50" t="s">
        <v>2907</v>
      </c>
      <c r="I423" s="47" t="s">
        <v>2908</v>
      </c>
      <c r="J423" s="47" t="s">
        <v>135</v>
      </c>
      <c r="K423" s="47" t="s">
        <v>136</v>
      </c>
      <c r="L423" s="47" t="s">
        <v>2885</v>
      </c>
      <c r="M423" s="47" t="s">
        <v>2910</v>
      </c>
      <c r="N423" s="47" t="s">
        <v>2867</v>
      </c>
      <c r="O423" s="89">
        <v>629.35316372881368</v>
      </c>
      <c r="P423" s="89">
        <v>611.20257124188481</v>
      </c>
      <c r="Q423" s="89">
        <v>611.20257124188481</v>
      </c>
      <c r="R423" s="89">
        <v>721.21903406542401</v>
      </c>
      <c r="S423" s="53" t="s">
        <v>566</v>
      </c>
      <c r="T423" s="52" t="s">
        <v>131</v>
      </c>
      <c r="U423" s="52" t="s">
        <v>139</v>
      </c>
      <c r="V423" s="97">
        <v>42809</v>
      </c>
      <c r="W423" s="53">
        <v>42839</v>
      </c>
      <c r="X423" s="98" t="s">
        <v>2910</v>
      </c>
      <c r="Y423" s="47" t="s">
        <v>2910</v>
      </c>
      <c r="Z423" s="47" t="s">
        <v>2910</v>
      </c>
      <c r="AA423" s="47" t="s">
        <v>2910</v>
      </c>
      <c r="AB423" s="54" t="s">
        <v>5398</v>
      </c>
      <c r="AC423" s="54" t="s">
        <v>567</v>
      </c>
      <c r="AD423" s="47">
        <v>796</v>
      </c>
      <c r="AE423" s="47" t="s">
        <v>555</v>
      </c>
      <c r="AF423" s="47">
        <v>1</v>
      </c>
      <c r="AG423" s="99">
        <v>45</v>
      </c>
      <c r="AH423" s="47" t="s">
        <v>4372</v>
      </c>
      <c r="AI423" s="53">
        <v>42859</v>
      </c>
      <c r="AJ423" s="53">
        <v>42859</v>
      </c>
      <c r="AK423" s="100">
        <v>43100</v>
      </c>
      <c r="AL423" s="50">
        <v>2017</v>
      </c>
      <c r="AM423" s="98" t="s">
        <v>2910</v>
      </c>
      <c r="AN423" s="47" t="s">
        <v>2911</v>
      </c>
      <c r="AO423" s="264" t="s">
        <v>4545</v>
      </c>
      <c r="AP423" s="48" t="s">
        <v>4546</v>
      </c>
      <c r="AQ423" s="47" t="s">
        <v>2914</v>
      </c>
      <c r="AR423" s="49">
        <v>2017</v>
      </c>
      <c r="AS423" s="55">
        <v>919.65088879999985</v>
      </c>
      <c r="AT423" s="47"/>
      <c r="AU423" s="55">
        <v>0.28000000000000003</v>
      </c>
      <c r="AV423" s="49" t="s">
        <v>136</v>
      </c>
      <c r="AW423" s="100" t="s">
        <v>3353</v>
      </c>
    </row>
    <row r="424" spans="1:49" s="102" customFormat="1" ht="36" customHeight="1">
      <c r="A424" s="47">
        <v>2</v>
      </c>
      <c r="B424" s="47" t="s">
        <v>4547</v>
      </c>
      <c r="C424" s="47" t="s">
        <v>131</v>
      </c>
      <c r="D424" s="47" t="s">
        <v>1647</v>
      </c>
      <c r="E424" s="48" t="s">
        <v>3442</v>
      </c>
      <c r="F424" s="57" t="s">
        <v>5699</v>
      </c>
      <c r="G424" s="48" t="s">
        <v>4548</v>
      </c>
      <c r="H424" s="50" t="s">
        <v>2907</v>
      </c>
      <c r="I424" s="47" t="s">
        <v>2908</v>
      </c>
      <c r="J424" s="47" t="s">
        <v>135</v>
      </c>
      <c r="K424" s="47" t="s">
        <v>136</v>
      </c>
      <c r="L424" s="47" t="s">
        <v>2885</v>
      </c>
      <c r="M424" s="47" t="s">
        <v>2910</v>
      </c>
      <c r="N424" s="47" t="s">
        <v>2867</v>
      </c>
      <c r="O424" s="89">
        <v>674.91229372881355</v>
      </c>
      <c r="P424" s="89">
        <v>598.76855386496686</v>
      </c>
      <c r="Q424" s="89">
        <v>598.76855386496686</v>
      </c>
      <c r="R424" s="89">
        <v>706.54689356066081</v>
      </c>
      <c r="S424" s="53" t="s">
        <v>566</v>
      </c>
      <c r="T424" s="52" t="s">
        <v>131</v>
      </c>
      <c r="U424" s="52" t="s">
        <v>139</v>
      </c>
      <c r="V424" s="97">
        <v>42809</v>
      </c>
      <c r="W424" s="53">
        <v>42839</v>
      </c>
      <c r="X424" s="98" t="s">
        <v>2910</v>
      </c>
      <c r="Y424" s="47" t="s">
        <v>2910</v>
      </c>
      <c r="Z424" s="47" t="s">
        <v>2910</v>
      </c>
      <c r="AA424" s="47" t="s">
        <v>2910</v>
      </c>
      <c r="AB424" s="54" t="s">
        <v>5398</v>
      </c>
      <c r="AC424" s="54" t="s">
        <v>567</v>
      </c>
      <c r="AD424" s="47">
        <v>796</v>
      </c>
      <c r="AE424" s="47" t="s">
        <v>555</v>
      </c>
      <c r="AF424" s="47">
        <v>1</v>
      </c>
      <c r="AG424" s="99">
        <v>45</v>
      </c>
      <c r="AH424" s="47" t="s">
        <v>4372</v>
      </c>
      <c r="AI424" s="53">
        <v>42859</v>
      </c>
      <c r="AJ424" s="53">
        <v>42859</v>
      </c>
      <c r="AK424" s="100">
        <v>43100</v>
      </c>
      <c r="AL424" s="50">
        <v>2017</v>
      </c>
      <c r="AM424" s="98" t="s">
        <v>2910</v>
      </c>
      <c r="AN424" s="47" t="s">
        <v>2911</v>
      </c>
      <c r="AO424" s="264" t="s">
        <v>4549</v>
      </c>
      <c r="AP424" s="48" t="s">
        <v>4550</v>
      </c>
      <c r="AQ424" s="47" t="s">
        <v>2914</v>
      </c>
      <c r="AR424" s="49">
        <v>2017</v>
      </c>
      <c r="AS424" s="55">
        <v>985.34023799999989</v>
      </c>
      <c r="AT424" s="47"/>
      <c r="AU424" s="55">
        <v>0.3</v>
      </c>
      <c r="AV424" s="49" t="s">
        <v>136</v>
      </c>
      <c r="AW424" s="100" t="s">
        <v>3353</v>
      </c>
    </row>
    <row r="425" spans="1:49" s="102" customFormat="1" ht="36" customHeight="1">
      <c r="A425" s="47">
        <v>2</v>
      </c>
      <c r="B425" s="47" t="s">
        <v>4551</v>
      </c>
      <c r="C425" s="47" t="s">
        <v>131</v>
      </c>
      <c r="D425" s="47" t="s">
        <v>1647</v>
      </c>
      <c r="E425" s="48" t="s">
        <v>3442</v>
      </c>
      <c r="F425" s="57" t="s">
        <v>5700</v>
      </c>
      <c r="G425" s="48" t="s">
        <v>4552</v>
      </c>
      <c r="H425" s="50" t="s">
        <v>2907</v>
      </c>
      <c r="I425" s="47" t="s">
        <v>2908</v>
      </c>
      <c r="J425" s="47" t="s">
        <v>135</v>
      </c>
      <c r="K425" s="47" t="s">
        <v>136</v>
      </c>
      <c r="L425" s="47" t="s">
        <v>2885</v>
      </c>
      <c r="M425" s="47" t="s">
        <v>2910</v>
      </c>
      <c r="N425" s="47" t="s">
        <v>2867</v>
      </c>
      <c r="O425" s="89">
        <v>7508.7809837288123</v>
      </c>
      <c r="P425" s="89">
        <v>7203.4588732289385</v>
      </c>
      <c r="Q425" s="89">
        <v>7203.4588732289385</v>
      </c>
      <c r="R425" s="89">
        <v>8500.0814704101467</v>
      </c>
      <c r="S425" s="53" t="s">
        <v>566</v>
      </c>
      <c r="T425" s="52" t="s">
        <v>131</v>
      </c>
      <c r="U425" s="52" t="s">
        <v>139</v>
      </c>
      <c r="V425" s="97">
        <v>42809</v>
      </c>
      <c r="W425" s="53">
        <v>42839</v>
      </c>
      <c r="X425" s="98" t="s">
        <v>2910</v>
      </c>
      <c r="Y425" s="47" t="s">
        <v>2910</v>
      </c>
      <c r="Z425" s="47" t="s">
        <v>2910</v>
      </c>
      <c r="AA425" s="47" t="s">
        <v>2910</v>
      </c>
      <c r="AB425" s="54" t="s">
        <v>5398</v>
      </c>
      <c r="AC425" s="54" t="s">
        <v>567</v>
      </c>
      <c r="AD425" s="47">
        <v>796</v>
      </c>
      <c r="AE425" s="47" t="s">
        <v>555</v>
      </c>
      <c r="AF425" s="47">
        <v>1</v>
      </c>
      <c r="AG425" s="99">
        <v>45</v>
      </c>
      <c r="AH425" s="47" t="s">
        <v>4372</v>
      </c>
      <c r="AI425" s="53">
        <v>42859</v>
      </c>
      <c r="AJ425" s="53">
        <v>42859</v>
      </c>
      <c r="AK425" s="100">
        <v>43100</v>
      </c>
      <c r="AL425" s="50">
        <v>2017</v>
      </c>
      <c r="AM425" s="98" t="s">
        <v>2910</v>
      </c>
      <c r="AN425" s="47" t="s">
        <v>2911</v>
      </c>
      <c r="AO425" s="264" t="s">
        <v>4553</v>
      </c>
      <c r="AP425" s="48" t="s">
        <v>4554</v>
      </c>
      <c r="AQ425" s="47" t="s">
        <v>2914</v>
      </c>
      <c r="AR425" s="49">
        <v>2018</v>
      </c>
      <c r="AS425" s="55">
        <v>10838.742641600002</v>
      </c>
      <c r="AT425" s="47"/>
      <c r="AU425" s="55">
        <v>3.3</v>
      </c>
      <c r="AV425" s="49" t="s">
        <v>136</v>
      </c>
      <c r="AW425" s="100" t="s">
        <v>3353</v>
      </c>
    </row>
    <row r="426" spans="1:49" s="102" customFormat="1" ht="36" customHeight="1">
      <c r="A426" s="47">
        <v>2</v>
      </c>
      <c r="B426" s="47" t="s">
        <v>4555</v>
      </c>
      <c r="C426" s="47" t="s">
        <v>131</v>
      </c>
      <c r="D426" s="47" t="s">
        <v>1647</v>
      </c>
      <c r="E426" s="48" t="s">
        <v>3442</v>
      </c>
      <c r="F426" s="57" t="s">
        <v>5701</v>
      </c>
      <c r="G426" s="48" t="s">
        <v>4556</v>
      </c>
      <c r="H426" s="50" t="s">
        <v>2907</v>
      </c>
      <c r="I426" s="47" t="s">
        <v>2908</v>
      </c>
      <c r="J426" s="47" t="s">
        <v>135</v>
      </c>
      <c r="K426" s="47" t="s">
        <v>136</v>
      </c>
      <c r="L426" s="47" t="s">
        <v>2885</v>
      </c>
      <c r="M426" s="47" t="s">
        <v>2910</v>
      </c>
      <c r="N426" s="47" t="s">
        <v>2867</v>
      </c>
      <c r="O426" s="89">
        <v>902.70791372881354</v>
      </c>
      <c r="P426" s="89">
        <v>873.14653458924295</v>
      </c>
      <c r="Q426" s="89">
        <v>873.14653458924295</v>
      </c>
      <c r="R426" s="89">
        <v>1030.3129108153066</v>
      </c>
      <c r="S426" s="53" t="s">
        <v>566</v>
      </c>
      <c r="T426" s="52" t="s">
        <v>131</v>
      </c>
      <c r="U426" s="52" t="s">
        <v>139</v>
      </c>
      <c r="V426" s="97">
        <v>42809</v>
      </c>
      <c r="W426" s="53">
        <v>42839</v>
      </c>
      <c r="X426" s="98" t="s">
        <v>2910</v>
      </c>
      <c r="Y426" s="47" t="s">
        <v>2910</v>
      </c>
      <c r="Z426" s="47" t="s">
        <v>2910</v>
      </c>
      <c r="AA426" s="47" t="s">
        <v>2910</v>
      </c>
      <c r="AB426" s="54" t="s">
        <v>5398</v>
      </c>
      <c r="AC426" s="54" t="s">
        <v>567</v>
      </c>
      <c r="AD426" s="47">
        <v>796</v>
      </c>
      <c r="AE426" s="47" t="s">
        <v>555</v>
      </c>
      <c r="AF426" s="47">
        <v>1</v>
      </c>
      <c r="AG426" s="99">
        <v>45</v>
      </c>
      <c r="AH426" s="47" t="s">
        <v>4372</v>
      </c>
      <c r="AI426" s="53">
        <v>42859</v>
      </c>
      <c r="AJ426" s="53">
        <v>42859</v>
      </c>
      <c r="AK426" s="100">
        <v>43100</v>
      </c>
      <c r="AL426" s="50">
        <v>2017</v>
      </c>
      <c r="AM426" s="98" t="s">
        <v>2910</v>
      </c>
      <c r="AN426" s="47" t="s">
        <v>2911</v>
      </c>
      <c r="AO426" s="264" t="s">
        <v>4557</v>
      </c>
      <c r="AP426" s="48" t="s">
        <v>4558</v>
      </c>
      <c r="AQ426" s="47" t="s">
        <v>2914</v>
      </c>
      <c r="AR426" s="49">
        <v>2017</v>
      </c>
      <c r="AS426" s="55">
        <v>1313.7869839999998</v>
      </c>
      <c r="AT426" s="47"/>
      <c r="AU426" s="55">
        <v>0.4</v>
      </c>
      <c r="AV426" s="49" t="s">
        <v>136</v>
      </c>
      <c r="AW426" s="100" t="s">
        <v>3353</v>
      </c>
    </row>
    <row r="427" spans="1:49" s="102" customFormat="1" ht="36" customHeight="1">
      <c r="A427" s="47">
        <v>2</v>
      </c>
      <c r="B427" s="47" t="s">
        <v>4559</v>
      </c>
      <c r="C427" s="47" t="s">
        <v>131</v>
      </c>
      <c r="D427" s="47" t="s">
        <v>1647</v>
      </c>
      <c r="E427" s="48" t="s">
        <v>3442</v>
      </c>
      <c r="F427" s="57" t="s">
        <v>5702</v>
      </c>
      <c r="G427" s="48" t="s">
        <v>4560</v>
      </c>
      <c r="H427" s="50" t="s">
        <v>2907</v>
      </c>
      <c r="I427" s="47" t="s">
        <v>2908</v>
      </c>
      <c r="J427" s="47" t="s">
        <v>135</v>
      </c>
      <c r="K427" s="47" t="s">
        <v>136</v>
      </c>
      <c r="L427" s="47" t="s">
        <v>2885</v>
      </c>
      <c r="M427" s="47" t="s">
        <v>2910</v>
      </c>
      <c r="N427" s="47" t="s">
        <v>2867</v>
      </c>
      <c r="O427" s="89">
        <v>1244.4013437288136</v>
      </c>
      <c r="P427" s="89">
        <v>1200.5764788714898</v>
      </c>
      <c r="Q427" s="89">
        <v>1200.5764788714898</v>
      </c>
      <c r="R427" s="89">
        <v>1416.6802450683579</v>
      </c>
      <c r="S427" s="53" t="s">
        <v>566</v>
      </c>
      <c r="T427" s="52" t="s">
        <v>131</v>
      </c>
      <c r="U427" s="52" t="s">
        <v>139</v>
      </c>
      <c r="V427" s="97">
        <v>42809</v>
      </c>
      <c r="W427" s="53">
        <v>42839</v>
      </c>
      <c r="X427" s="98" t="s">
        <v>2910</v>
      </c>
      <c r="Y427" s="47" t="s">
        <v>2910</v>
      </c>
      <c r="Z427" s="47" t="s">
        <v>2910</v>
      </c>
      <c r="AA427" s="47" t="s">
        <v>2910</v>
      </c>
      <c r="AB427" s="54" t="s">
        <v>5398</v>
      </c>
      <c r="AC427" s="54" t="s">
        <v>567</v>
      </c>
      <c r="AD427" s="47">
        <v>796</v>
      </c>
      <c r="AE427" s="47" t="s">
        <v>555</v>
      </c>
      <c r="AF427" s="47">
        <v>1</v>
      </c>
      <c r="AG427" s="99">
        <v>45</v>
      </c>
      <c r="AH427" s="47" t="s">
        <v>4372</v>
      </c>
      <c r="AI427" s="53">
        <v>42859</v>
      </c>
      <c r="AJ427" s="53">
        <v>42859</v>
      </c>
      <c r="AK427" s="100">
        <v>43100</v>
      </c>
      <c r="AL427" s="50">
        <v>2017</v>
      </c>
      <c r="AM427" s="98" t="s">
        <v>2910</v>
      </c>
      <c r="AN427" s="47" t="s">
        <v>2911</v>
      </c>
      <c r="AO427" s="264" t="s">
        <v>4561</v>
      </c>
      <c r="AP427" s="48" t="s">
        <v>4562</v>
      </c>
      <c r="AQ427" s="47" t="s">
        <v>2914</v>
      </c>
      <c r="AR427" s="49">
        <v>2017</v>
      </c>
      <c r="AS427" s="55">
        <v>1806.457103</v>
      </c>
      <c r="AT427" s="47"/>
      <c r="AU427" s="55">
        <v>0.55000000000000004</v>
      </c>
      <c r="AV427" s="49" t="s">
        <v>136</v>
      </c>
      <c r="AW427" s="100" t="s">
        <v>3353</v>
      </c>
    </row>
    <row r="428" spans="1:49" s="102" customFormat="1" ht="36" customHeight="1">
      <c r="A428" s="47">
        <v>2</v>
      </c>
      <c r="B428" s="47" t="s">
        <v>4563</v>
      </c>
      <c r="C428" s="47" t="s">
        <v>131</v>
      </c>
      <c r="D428" s="47" t="s">
        <v>1647</v>
      </c>
      <c r="E428" s="48" t="s">
        <v>3442</v>
      </c>
      <c r="F428" s="57" t="s">
        <v>5703</v>
      </c>
      <c r="G428" s="48" t="s">
        <v>4564</v>
      </c>
      <c r="H428" s="50" t="s">
        <v>2907</v>
      </c>
      <c r="I428" s="47" t="s">
        <v>2908</v>
      </c>
      <c r="J428" s="47" t="s">
        <v>135</v>
      </c>
      <c r="K428" s="47" t="s">
        <v>136</v>
      </c>
      <c r="L428" s="47" t="s">
        <v>2885</v>
      </c>
      <c r="M428" s="47" t="s">
        <v>2910</v>
      </c>
      <c r="N428" s="47" t="s">
        <v>2867</v>
      </c>
      <c r="O428" s="89">
        <v>6984.851053728813</v>
      </c>
      <c r="P428" s="89">
        <v>6701.3996299504042</v>
      </c>
      <c r="Q428" s="89">
        <v>6701.3996299504042</v>
      </c>
      <c r="R428" s="89">
        <v>7907.6515633414765</v>
      </c>
      <c r="S428" s="53" t="s">
        <v>566</v>
      </c>
      <c r="T428" s="52" t="s">
        <v>131</v>
      </c>
      <c r="U428" s="52" t="s">
        <v>139</v>
      </c>
      <c r="V428" s="97">
        <v>42809</v>
      </c>
      <c r="W428" s="53">
        <v>42839</v>
      </c>
      <c r="X428" s="98" t="s">
        <v>2910</v>
      </c>
      <c r="Y428" s="47" t="s">
        <v>2910</v>
      </c>
      <c r="Z428" s="47" t="s">
        <v>2910</v>
      </c>
      <c r="AA428" s="47" t="s">
        <v>2910</v>
      </c>
      <c r="AB428" s="54" t="s">
        <v>5398</v>
      </c>
      <c r="AC428" s="54" t="s">
        <v>567</v>
      </c>
      <c r="AD428" s="47">
        <v>796</v>
      </c>
      <c r="AE428" s="47" t="s">
        <v>555</v>
      </c>
      <c r="AF428" s="47">
        <v>1</v>
      </c>
      <c r="AG428" s="99">
        <v>45</v>
      </c>
      <c r="AH428" s="47" t="s">
        <v>4372</v>
      </c>
      <c r="AI428" s="53">
        <v>42859</v>
      </c>
      <c r="AJ428" s="53">
        <v>42859</v>
      </c>
      <c r="AK428" s="100">
        <v>43100</v>
      </c>
      <c r="AL428" s="50">
        <v>2017</v>
      </c>
      <c r="AM428" s="98" t="s">
        <v>2910</v>
      </c>
      <c r="AN428" s="47" t="s">
        <v>2911</v>
      </c>
      <c r="AO428" s="264" t="s">
        <v>4565</v>
      </c>
      <c r="AP428" s="48" t="s">
        <v>4566</v>
      </c>
      <c r="AQ428" s="47" t="s">
        <v>2914</v>
      </c>
      <c r="AR428" s="49">
        <v>2018</v>
      </c>
      <c r="AS428" s="55">
        <v>10083.3151258</v>
      </c>
      <c r="AT428" s="47"/>
      <c r="AU428" s="55">
        <v>3.07</v>
      </c>
      <c r="AV428" s="49" t="s">
        <v>136</v>
      </c>
      <c r="AW428" s="100" t="s">
        <v>3353</v>
      </c>
    </row>
    <row r="429" spans="1:49" s="102" customFormat="1" ht="36" customHeight="1">
      <c r="A429" s="47">
        <v>2</v>
      </c>
      <c r="B429" s="47" t="s">
        <v>4567</v>
      </c>
      <c r="C429" s="47" t="s">
        <v>131</v>
      </c>
      <c r="D429" s="47" t="s">
        <v>1647</v>
      </c>
      <c r="E429" s="48" t="s">
        <v>3442</v>
      </c>
      <c r="F429" s="57" t="s">
        <v>5704</v>
      </c>
      <c r="G429" s="48" t="s">
        <v>4568</v>
      </c>
      <c r="H429" s="50" t="s">
        <v>2907</v>
      </c>
      <c r="I429" s="47" t="s">
        <v>2908</v>
      </c>
      <c r="J429" s="47" t="s">
        <v>135</v>
      </c>
      <c r="K429" s="47" t="s">
        <v>136</v>
      </c>
      <c r="L429" s="47" t="s">
        <v>2885</v>
      </c>
      <c r="M429" s="47" t="s">
        <v>2910</v>
      </c>
      <c r="N429" s="47" t="s">
        <v>2867</v>
      </c>
      <c r="O429" s="89">
        <v>1130.5035337288134</v>
      </c>
      <c r="P429" s="89">
        <v>1091.4331707120416</v>
      </c>
      <c r="Q429" s="89">
        <v>1091.4331707120416</v>
      </c>
      <c r="R429" s="89">
        <v>1287.8911414402091</v>
      </c>
      <c r="S429" s="53" t="s">
        <v>566</v>
      </c>
      <c r="T429" s="52" t="s">
        <v>131</v>
      </c>
      <c r="U429" s="52" t="s">
        <v>139</v>
      </c>
      <c r="V429" s="97">
        <v>42809</v>
      </c>
      <c r="W429" s="53">
        <v>42839</v>
      </c>
      <c r="X429" s="98" t="s">
        <v>2910</v>
      </c>
      <c r="Y429" s="47" t="s">
        <v>2910</v>
      </c>
      <c r="Z429" s="47" t="s">
        <v>2910</v>
      </c>
      <c r="AA429" s="47" t="s">
        <v>2910</v>
      </c>
      <c r="AB429" s="54" t="s">
        <v>5398</v>
      </c>
      <c r="AC429" s="54" t="s">
        <v>567</v>
      </c>
      <c r="AD429" s="47">
        <v>796</v>
      </c>
      <c r="AE429" s="47" t="s">
        <v>555</v>
      </c>
      <c r="AF429" s="47">
        <v>1</v>
      </c>
      <c r="AG429" s="99">
        <v>45</v>
      </c>
      <c r="AH429" s="47" t="s">
        <v>4372</v>
      </c>
      <c r="AI429" s="53">
        <v>42859</v>
      </c>
      <c r="AJ429" s="53">
        <v>42859</v>
      </c>
      <c r="AK429" s="100">
        <v>43100</v>
      </c>
      <c r="AL429" s="50">
        <v>2017</v>
      </c>
      <c r="AM429" s="98" t="s">
        <v>2910</v>
      </c>
      <c r="AN429" s="47" t="s">
        <v>2911</v>
      </c>
      <c r="AO429" s="264" t="s">
        <v>4569</v>
      </c>
      <c r="AP429" s="48" t="s">
        <v>4570</v>
      </c>
      <c r="AQ429" s="47" t="s">
        <v>2914</v>
      </c>
      <c r="AR429" s="49">
        <v>2017</v>
      </c>
      <c r="AS429" s="55">
        <v>1642.2337299999997</v>
      </c>
      <c r="AT429" s="47"/>
      <c r="AU429" s="55">
        <v>0.5</v>
      </c>
      <c r="AV429" s="49" t="s">
        <v>136</v>
      </c>
      <c r="AW429" s="100" t="s">
        <v>3353</v>
      </c>
    </row>
    <row r="430" spans="1:49" s="102" customFormat="1" ht="36" customHeight="1">
      <c r="A430" s="47">
        <v>2</v>
      </c>
      <c r="B430" s="47" t="s">
        <v>4571</v>
      </c>
      <c r="C430" s="47" t="s">
        <v>131</v>
      </c>
      <c r="D430" s="47" t="s">
        <v>1647</v>
      </c>
      <c r="E430" s="48" t="s">
        <v>3442</v>
      </c>
      <c r="F430" s="57" t="s">
        <v>5705</v>
      </c>
      <c r="G430" s="48" t="s">
        <v>4572</v>
      </c>
      <c r="H430" s="50" t="s">
        <v>2907</v>
      </c>
      <c r="I430" s="47" t="s">
        <v>2908</v>
      </c>
      <c r="J430" s="47" t="s">
        <v>135</v>
      </c>
      <c r="K430" s="47" t="s">
        <v>136</v>
      </c>
      <c r="L430" s="47" t="s">
        <v>2885</v>
      </c>
      <c r="M430" s="47" t="s">
        <v>2910</v>
      </c>
      <c r="N430" s="47" t="s">
        <v>2867</v>
      </c>
      <c r="O430" s="89">
        <v>971.04660372881369</v>
      </c>
      <c r="P430" s="89">
        <v>938.63251552413124</v>
      </c>
      <c r="Q430" s="89">
        <v>938.63251552413124</v>
      </c>
      <c r="R430" s="89">
        <v>1107.5863683184748</v>
      </c>
      <c r="S430" s="53" t="s">
        <v>566</v>
      </c>
      <c r="T430" s="52" t="s">
        <v>131</v>
      </c>
      <c r="U430" s="52" t="s">
        <v>139</v>
      </c>
      <c r="V430" s="97">
        <v>42809</v>
      </c>
      <c r="W430" s="53">
        <v>42839</v>
      </c>
      <c r="X430" s="98" t="s">
        <v>2910</v>
      </c>
      <c r="Y430" s="47" t="s">
        <v>2910</v>
      </c>
      <c r="Z430" s="47" t="s">
        <v>2910</v>
      </c>
      <c r="AA430" s="47" t="s">
        <v>2910</v>
      </c>
      <c r="AB430" s="54" t="s">
        <v>5398</v>
      </c>
      <c r="AC430" s="54" t="s">
        <v>567</v>
      </c>
      <c r="AD430" s="47">
        <v>796</v>
      </c>
      <c r="AE430" s="47" t="s">
        <v>555</v>
      </c>
      <c r="AF430" s="47">
        <v>1</v>
      </c>
      <c r="AG430" s="99">
        <v>45</v>
      </c>
      <c r="AH430" s="47" t="s">
        <v>4372</v>
      </c>
      <c r="AI430" s="53">
        <v>42859</v>
      </c>
      <c r="AJ430" s="53">
        <v>42859</v>
      </c>
      <c r="AK430" s="100">
        <v>43465</v>
      </c>
      <c r="AL430" s="50" t="s">
        <v>310</v>
      </c>
      <c r="AM430" s="98" t="s">
        <v>2910</v>
      </c>
      <c r="AN430" s="47" t="s">
        <v>2911</v>
      </c>
      <c r="AO430" s="264" t="s">
        <v>4573</v>
      </c>
      <c r="AP430" s="48" t="s">
        <v>4574</v>
      </c>
      <c r="AQ430" s="47" t="s">
        <v>2914</v>
      </c>
      <c r="AR430" s="49">
        <v>2019</v>
      </c>
      <c r="AS430" s="55">
        <v>1412.3210078000004</v>
      </c>
      <c r="AT430" s="47"/>
      <c r="AU430" s="55">
        <v>0.43</v>
      </c>
      <c r="AV430" s="49" t="s">
        <v>136</v>
      </c>
      <c r="AW430" s="100" t="s">
        <v>3353</v>
      </c>
    </row>
    <row r="431" spans="1:49" s="102" customFormat="1" ht="36" customHeight="1">
      <c r="A431" s="47">
        <v>2</v>
      </c>
      <c r="B431" s="47" t="s">
        <v>4575</v>
      </c>
      <c r="C431" s="47" t="s">
        <v>131</v>
      </c>
      <c r="D431" s="47" t="s">
        <v>1647</v>
      </c>
      <c r="E431" s="48" t="s">
        <v>3442</v>
      </c>
      <c r="F431" s="57" t="s">
        <v>5706</v>
      </c>
      <c r="G431" s="48" t="s">
        <v>4576</v>
      </c>
      <c r="H431" s="50" t="s">
        <v>2907</v>
      </c>
      <c r="I431" s="47" t="s">
        <v>2908</v>
      </c>
      <c r="J431" s="47" t="s">
        <v>135</v>
      </c>
      <c r="K431" s="47" t="s">
        <v>136</v>
      </c>
      <c r="L431" s="47" t="s">
        <v>2885</v>
      </c>
      <c r="M431" s="47" t="s">
        <v>2910</v>
      </c>
      <c r="N431" s="47" t="s">
        <v>2867</v>
      </c>
      <c r="O431" s="89">
        <v>6324.2437437288145</v>
      </c>
      <c r="P431" s="89">
        <v>6068.3683950962395</v>
      </c>
      <c r="Q431" s="89">
        <v>6068.3683950962395</v>
      </c>
      <c r="R431" s="89">
        <v>7160.6747062135619</v>
      </c>
      <c r="S431" s="53" t="s">
        <v>566</v>
      </c>
      <c r="T431" s="52" t="s">
        <v>131</v>
      </c>
      <c r="U431" s="52" t="s">
        <v>139</v>
      </c>
      <c r="V431" s="97">
        <v>42809</v>
      </c>
      <c r="W431" s="53">
        <v>42839</v>
      </c>
      <c r="X431" s="98" t="s">
        <v>2910</v>
      </c>
      <c r="Y431" s="47" t="s">
        <v>2910</v>
      </c>
      <c r="Z431" s="47" t="s">
        <v>2910</v>
      </c>
      <c r="AA431" s="47" t="s">
        <v>2910</v>
      </c>
      <c r="AB431" s="54" t="s">
        <v>5398</v>
      </c>
      <c r="AC431" s="54" t="s">
        <v>567</v>
      </c>
      <c r="AD431" s="47">
        <v>796</v>
      </c>
      <c r="AE431" s="47" t="s">
        <v>555</v>
      </c>
      <c r="AF431" s="47">
        <v>1</v>
      </c>
      <c r="AG431" s="99">
        <v>45</v>
      </c>
      <c r="AH431" s="47" t="s">
        <v>4372</v>
      </c>
      <c r="AI431" s="53">
        <v>42859</v>
      </c>
      <c r="AJ431" s="53">
        <v>42859</v>
      </c>
      <c r="AK431" s="100">
        <v>43100</v>
      </c>
      <c r="AL431" s="50">
        <v>2017</v>
      </c>
      <c r="AM431" s="98" t="s">
        <v>2910</v>
      </c>
      <c r="AN431" s="47" t="s">
        <v>2911</v>
      </c>
      <c r="AO431" s="264" t="s">
        <v>4577</v>
      </c>
      <c r="AP431" s="48" t="s">
        <v>4578</v>
      </c>
      <c r="AQ431" s="47" t="s">
        <v>2914</v>
      </c>
      <c r="AR431" s="49">
        <v>2018</v>
      </c>
      <c r="AS431" s="55">
        <v>9130.8195624000018</v>
      </c>
      <c r="AT431" s="47"/>
      <c r="AU431" s="55">
        <v>2.78</v>
      </c>
      <c r="AV431" s="49" t="s">
        <v>136</v>
      </c>
      <c r="AW431" s="100" t="s">
        <v>3353</v>
      </c>
    </row>
    <row r="432" spans="1:49" s="102" customFormat="1" ht="36" customHeight="1">
      <c r="A432" s="47">
        <v>2</v>
      </c>
      <c r="B432" s="47" t="s">
        <v>4579</v>
      </c>
      <c r="C432" s="47" t="s">
        <v>131</v>
      </c>
      <c r="D432" s="47" t="s">
        <v>1647</v>
      </c>
      <c r="E432" s="48" t="s">
        <v>3442</v>
      </c>
      <c r="F432" s="57" t="s">
        <v>5707</v>
      </c>
      <c r="G432" s="48" t="s">
        <v>4580</v>
      </c>
      <c r="H432" s="50" t="s">
        <v>2907</v>
      </c>
      <c r="I432" s="47" t="s">
        <v>2908</v>
      </c>
      <c r="J432" s="47" t="s">
        <v>135</v>
      </c>
      <c r="K432" s="47" t="s">
        <v>136</v>
      </c>
      <c r="L432" s="47" t="s">
        <v>2885</v>
      </c>
      <c r="M432" s="47" t="s">
        <v>2910</v>
      </c>
      <c r="N432" s="47" t="s">
        <v>2867</v>
      </c>
      <c r="O432" s="89">
        <v>1130.5035337288134</v>
      </c>
      <c r="P432" s="89">
        <v>1091.4331707120416</v>
      </c>
      <c r="Q432" s="89">
        <v>1091.4331707120416</v>
      </c>
      <c r="R432" s="89">
        <v>1287.8911414402091</v>
      </c>
      <c r="S432" s="53" t="s">
        <v>566</v>
      </c>
      <c r="T432" s="52" t="s">
        <v>131</v>
      </c>
      <c r="U432" s="52" t="s">
        <v>139</v>
      </c>
      <c r="V432" s="97">
        <v>42809</v>
      </c>
      <c r="W432" s="53">
        <v>42839</v>
      </c>
      <c r="X432" s="98" t="s">
        <v>2910</v>
      </c>
      <c r="Y432" s="47" t="s">
        <v>2910</v>
      </c>
      <c r="Z432" s="47" t="s">
        <v>2910</v>
      </c>
      <c r="AA432" s="47" t="s">
        <v>2910</v>
      </c>
      <c r="AB432" s="54" t="s">
        <v>5398</v>
      </c>
      <c r="AC432" s="54" t="s">
        <v>567</v>
      </c>
      <c r="AD432" s="47">
        <v>796</v>
      </c>
      <c r="AE432" s="47" t="s">
        <v>555</v>
      </c>
      <c r="AF432" s="47">
        <v>1</v>
      </c>
      <c r="AG432" s="99">
        <v>45</v>
      </c>
      <c r="AH432" s="47" t="s">
        <v>4372</v>
      </c>
      <c r="AI432" s="53">
        <v>42859</v>
      </c>
      <c r="AJ432" s="53">
        <v>42859</v>
      </c>
      <c r="AK432" s="100">
        <v>43100</v>
      </c>
      <c r="AL432" s="50">
        <v>2017</v>
      </c>
      <c r="AM432" s="98" t="s">
        <v>2910</v>
      </c>
      <c r="AN432" s="47" t="s">
        <v>2911</v>
      </c>
      <c r="AO432" s="264" t="s">
        <v>4581</v>
      </c>
      <c r="AP432" s="48" t="s">
        <v>4582</v>
      </c>
      <c r="AQ432" s="47" t="s">
        <v>2914</v>
      </c>
      <c r="AR432" s="49">
        <v>2017</v>
      </c>
      <c r="AS432" s="55">
        <v>1642.2337299999997</v>
      </c>
      <c r="AT432" s="47"/>
      <c r="AU432" s="55">
        <v>0.5</v>
      </c>
      <c r="AV432" s="49" t="s">
        <v>136</v>
      </c>
      <c r="AW432" s="100" t="s">
        <v>3353</v>
      </c>
    </row>
    <row r="433" spans="1:49" s="102" customFormat="1" ht="36" customHeight="1">
      <c r="A433" s="47">
        <v>2</v>
      </c>
      <c r="B433" s="47" t="s">
        <v>4583</v>
      </c>
      <c r="C433" s="47" t="s">
        <v>131</v>
      </c>
      <c r="D433" s="47" t="s">
        <v>1647</v>
      </c>
      <c r="E433" s="48" t="s">
        <v>3442</v>
      </c>
      <c r="F433" s="57" t="s">
        <v>5708</v>
      </c>
      <c r="G433" s="48" t="s">
        <v>4584</v>
      </c>
      <c r="H433" s="50" t="s">
        <v>2907</v>
      </c>
      <c r="I433" s="47" t="s">
        <v>2908</v>
      </c>
      <c r="J433" s="47" t="s">
        <v>135</v>
      </c>
      <c r="K433" s="47" t="s">
        <v>136</v>
      </c>
      <c r="L433" s="47" t="s">
        <v>2885</v>
      </c>
      <c r="M433" s="47" t="s">
        <v>2910</v>
      </c>
      <c r="N433" s="47" t="s">
        <v>2867</v>
      </c>
      <c r="O433" s="89">
        <v>1039.3852837288134</v>
      </c>
      <c r="P433" s="89">
        <v>1004.1185162629223</v>
      </c>
      <c r="Q433" s="89">
        <v>1004.1185162629223</v>
      </c>
      <c r="R433" s="89">
        <v>1184.8598491902483</v>
      </c>
      <c r="S433" s="53" t="s">
        <v>566</v>
      </c>
      <c r="T433" s="52" t="s">
        <v>131</v>
      </c>
      <c r="U433" s="52" t="s">
        <v>139</v>
      </c>
      <c r="V433" s="97">
        <v>42809</v>
      </c>
      <c r="W433" s="53">
        <v>42839</v>
      </c>
      <c r="X433" s="98" t="s">
        <v>2910</v>
      </c>
      <c r="Y433" s="47" t="s">
        <v>2910</v>
      </c>
      <c r="Z433" s="47" t="s">
        <v>2910</v>
      </c>
      <c r="AA433" s="47" t="s">
        <v>2910</v>
      </c>
      <c r="AB433" s="54" t="s">
        <v>5398</v>
      </c>
      <c r="AC433" s="54" t="s">
        <v>567</v>
      </c>
      <c r="AD433" s="47">
        <v>796</v>
      </c>
      <c r="AE433" s="47" t="s">
        <v>555</v>
      </c>
      <c r="AF433" s="47">
        <v>1</v>
      </c>
      <c r="AG433" s="99">
        <v>45</v>
      </c>
      <c r="AH433" s="47" t="s">
        <v>4372</v>
      </c>
      <c r="AI433" s="53">
        <v>42859</v>
      </c>
      <c r="AJ433" s="53">
        <v>42859</v>
      </c>
      <c r="AK433" s="100">
        <v>43100</v>
      </c>
      <c r="AL433" s="50">
        <v>2017</v>
      </c>
      <c r="AM433" s="98" t="s">
        <v>2910</v>
      </c>
      <c r="AN433" s="47" t="s">
        <v>2911</v>
      </c>
      <c r="AO433" s="264" t="s">
        <v>4585</v>
      </c>
      <c r="AP433" s="48" t="s">
        <v>4586</v>
      </c>
      <c r="AQ433" s="47" t="s">
        <v>2914</v>
      </c>
      <c r="AR433" s="49">
        <v>2017</v>
      </c>
      <c r="AS433" s="55">
        <v>1510.8550316000001</v>
      </c>
      <c r="AT433" s="47"/>
      <c r="AU433" s="55">
        <v>0.46</v>
      </c>
      <c r="AV433" s="49" t="s">
        <v>136</v>
      </c>
      <c r="AW433" s="100" t="s">
        <v>3353</v>
      </c>
    </row>
    <row r="434" spans="1:49" s="102" customFormat="1" ht="36" customHeight="1">
      <c r="A434" s="47">
        <v>2</v>
      </c>
      <c r="B434" s="47" t="s">
        <v>4587</v>
      </c>
      <c r="C434" s="47" t="s">
        <v>131</v>
      </c>
      <c r="D434" s="47" t="s">
        <v>1647</v>
      </c>
      <c r="E434" s="48" t="s">
        <v>3442</v>
      </c>
      <c r="F434" s="57" t="s">
        <v>5709</v>
      </c>
      <c r="G434" s="48" t="s">
        <v>4588</v>
      </c>
      <c r="H434" s="50" t="s">
        <v>2907</v>
      </c>
      <c r="I434" s="47" t="s">
        <v>2908</v>
      </c>
      <c r="J434" s="47" t="s">
        <v>135</v>
      </c>
      <c r="K434" s="47" t="s">
        <v>136</v>
      </c>
      <c r="L434" s="47" t="s">
        <v>2885</v>
      </c>
      <c r="M434" s="47" t="s">
        <v>2910</v>
      </c>
      <c r="N434" s="47" t="s">
        <v>2867</v>
      </c>
      <c r="O434" s="89">
        <v>2337.8203437288139</v>
      </c>
      <c r="P434" s="89">
        <v>2248.3523124570202</v>
      </c>
      <c r="Q434" s="89">
        <v>2248.3523124570202</v>
      </c>
      <c r="R434" s="89">
        <v>2653.0557286992835</v>
      </c>
      <c r="S434" s="53" t="s">
        <v>566</v>
      </c>
      <c r="T434" s="52" t="s">
        <v>131</v>
      </c>
      <c r="U434" s="52" t="s">
        <v>139</v>
      </c>
      <c r="V434" s="97">
        <v>42809</v>
      </c>
      <c r="W434" s="53">
        <v>42839</v>
      </c>
      <c r="X434" s="98" t="s">
        <v>2910</v>
      </c>
      <c r="Y434" s="47" t="s">
        <v>2910</v>
      </c>
      <c r="Z434" s="47" t="s">
        <v>2910</v>
      </c>
      <c r="AA434" s="47" t="s">
        <v>2910</v>
      </c>
      <c r="AB434" s="54" t="s">
        <v>5398</v>
      </c>
      <c r="AC434" s="54" t="s">
        <v>567</v>
      </c>
      <c r="AD434" s="47">
        <v>796</v>
      </c>
      <c r="AE434" s="47" t="s">
        <v>555</v>
      </c>
      <c r="AF434" s="47">
        <v>1</v>
      </c>
      <c r="AG434" s="99">
        <v>45</v>
      </c>
      <c r="AH434" s="47" t="s">
        <v>4372</v>
      </c>
      <c r="AI434" s="53">
        <v>42859</v>
      </c>
      <c r="AJ434" s="53">
        <v>42859</v>
      </c>
      <c r="AK434" s="100">
        <v>43100</v>
      </c>
      <c r="AL434" s="50">
        <v>2017</v>
      </c>
      <c r="AM434" s="98" t="s">
        <v>2910</v>
      </c>
      <c r="AN434" s="47" t="s">
        <v>2911</v>
      </c>
      <c r="AO434" s="264" t="s">
        <v>4589</v>
      </c>
      <c r="AP434" s="48" t="s">
        <v>4590</v>
      </c>
      <c r="AQ434" s="47" t="s">
        <v>2914</v>
      </c>
      <c r="AR434" s="49">
        <v>2017</v>
      </c>
      <c r="AS434" s="55">
        <v>3383.0014955999995</v>
      </c>
      <c r="AT434" s="47"/>
      <c r="AU434" s="55">
        <v>1.03</v>
      </c>
      <c r="AV434" s="49" t="s">
        <v>136</v>
      </c>
      <c r="AW434" s="100" t="s">
        <v>3353</v>
      </c>
    </row>
    <row r="435" spans="1:49" s="102" customFormat="1" ht="36" customHeight="1">
      <c r="A435" s="47">
        <v>2</v>
      </c>
      <c r="B435" s="47" t="s">
        <v>4591</v>
      </c>
      <c r="C435" s="47" t="s">
        <v>131</v>
      </c>
      <c r="D435" s="47" t="s">
        <v>1647</v>
      </c>
      <c r="E435" s="48" t="s">
        <v>3442</v>
      </c>
      <c r="F435" s="57" t="s">
        <v>5710</v>
      </c>
      <c r="G435" s="48" t="s">
        <v>4592</v>
      </c>
      <c r="H435" s="50" t="s">
        <v>2907</v>
      </c>
      <c r="I435" s="47" t="s">
        <v>2908</v>
      </c>
      <c r="J435" s="47" t="s">
        <v>135</v>
      </c>
      <c r="K435" s="47" t="s">
        <v>136</v>
      </c>
      <c r="L435" s="47" t="s">
        <v>2885</v>
      </c>
      <c r="M435" s="47" t="s">
        <v>2910</v>
      </c>
      <c r="N435" s="47" t="s">
        <v>2867</v>
      </c>
      <c r="O435" s="89">
        <v>6142.0072537288142</v>
      </c>
      <c r="P435" s="89">
        <v>5893.7390861980002</v>
      </c>
      <c r="Q435" s="89">
        <v>5893.7390861980002</v>
      </c>
      <c r="R435" s="89">
        <v>6954.6121217136397</v>
      </c>
      <c r="S435" s="53" t="s">
        <v>566</v>
      </c>
      <c r="T435" s="52" t="s">
        <v>131</v>
      </c>
      <c r="U435" s="52" t="s">
        <v>139</v>
      </c>
      <c r="V435" s="97">
        <v>42809</v>
      </c>
      <c r="W435" s="53">
        <v>42839</v>
      </c>
      <c r="X435" s="98" t="s">
        <v>2910</v>
      </c>
      <c r="Y435" s="47" t="s">
        <v>2910</v>
      </c>
      <c r="Z435" s="47" t="s">
        <v>2910</v>
      </c>
      <c r="AA435" s="47" t="s">
        <v>2910</v>
      </c>
      <c r="AB435" s="54" t="s">
        <v>5398</v>
      </c>
      <c r="AC435" s="54" t="s">
        <v>567</v>
      </c>
      <c r="AD435" s="47">
        <v>796</v>
      </c>
      <c r="AE435" s="47" t="s">
        <v>555</v>
      </c>
      <c r="AF435" s="47">
        <v>1</v>
      </c>
      <c r="AG435" s="99">
        <v>45</v>
      </c>
      <c r="AH435" s="47" t="s">
        <v>4372</v>
      </c>
      <c r="AI435" s="53">
        <v>42859</v>
      </c>
      <c r="AJ435" s="53">
        <v>42859</v>
      </c>
      <c r="AK435" s="100">
        <v>43100</v>
      </c>
      <c r="AL435" s="50">
        <v>2017</v>
      </c>
      <c r="AM435" s="98" t="s">
        <v>2910</v>
      </c>
      <c r="AN435" s="47" t="s">
        <v>2911</v>
      </c>
      <c r="AO435" s="264" t="s">
        <v>4593</v>
      </c>
      <c r="AP435" s="48" t="s">
        <v>4594</v>
      </c>
      <c r="AQ435" s="47" t="s">
        <v>2914</v>
      </c>
      <c r="AR435" s="49">
        <v>2018</v>
      </c>
      <c r="AS435" s="55">
        <v>8868.0621656000003</v>
      </c>
      <c r="AT435" s="47"/>
      <c r="AU435" s="55">
        <v>2.7</v>
      </c>
      <c r="AV435" s="49" t="s">
        <v>136</v>
      </c>
      <c r="AW435" s="100" t="s">
        <v>3353</v>
      </c>
    </row>
    <row r="436" spans="1:49" s="102" customFormat="1" ht="36" customHeight="1">
      <c r="A436" s="47">
        <v>2</v>
      </c>
      <c r="B436" s="47" t="s">
        <v>4595</v>
      </c>
      <c r="C436" s="47" t="s">
        <v>131</v>
      </c>
      <c r="D436" s="47" t="s">
        <v>1647</v>
      </c>
      <c r="E436" s="48" t="s">
        <v>3442</v>
      </c>
      <c r="F436" s="57" t="s">
        <v>5711</v>
      </c>
      <c r="G436" s="48" t="s">
        <v>4596</v>
      </c>
      <c r="H436" s="50" t="s">
        <v>2907</v>
      </c>
      <c r="I436" s="47" t="s">
        <v>2908</v>
      </c>
      <c r="J436" s="47" t="s">
        <v>135</v>
      </c>
      <c r="K436" s="47" t="s">
        <v>136</v>
      </c>
      <c r="L436" s="47" t="s">
        <v>2885</v>
      </c>
      <c r="M436" s="47" t="s">
        <v>2910</v>
      </c>
      <c r="N436" s="47" t="s">
        <v>2867</v>
      </c>
      <c r="O436" s="89">
        <v>2725.0729037288138</v>
      </c>
      <c r="P436" s="89">
        <v>2619.4395938657776</v>
      </c>
      <c r="Q436" s="89">
        <v>2619.4395938657776</v>
      </c>
      <c r="R436" s="89">
        <v>3090.9387207616173</v>
      </c>
      <c r="S436" s="53" t="s">
        <v>566</v>
      </c>
      <c r="T436" s="52" t="s">
        <v>131</v>
      </c>
      <c r="U436" s="52" t="s">
        <v>139</v>
      </c>
      <c r="V436" s="97">
        <v>42809</v>
      </c>
      <c r="W436" s="53">
        <v>42839</v>
      </c>
      <c r="X436" s="98" t="s">
        <v>2910</v>
      </c>
      <c r="Y436" s="47" t="s">
        <v>2910</v>
      </c>
      <c r="Z436" s="47" t="s">
        <v>2910</v>
      </c>
      <c r="AA436" s="47" t="s">
        <v>2910</v>
      </c>
      <c r="AB436" s="54" t="s">
        <v>5398</v>
      </c>
      <c r="AC436" s="54" t="s">
        <v>567</v>
      </c>
      <c r="AD436" s="47">
        <v>796</v>
      </c>
      <c r="AE436" s="47" t="s">
        <v>555</v>
      </c>
      <c r="AF436" s="47">
        <v>1</v>
      </c>
      <c r="AG436" s="99">
        <v>45</v>
      </c>
      <c r="AH436" s="47" t="s">
        <v>4372</v>
      </c>
      <c r="AI436" s="53">
        <v>42859</v>
      </c>
      <c r="AJ436" s="53">
        <v>42859</v>
      </c>
      <c r="AK436" s="100">
        <v>43100</v>
      </c>
      <c r="AL436" s="50">
        <v>2017</v>
      </c>
      <c r="AM436" s="98" t="s">
        <v>2910</v>
      </c>
      <c r="AN436" s="47" t="s">
        <v>2911</v>
      </c>
      <c r="AO436" s="264" t="s">
        <v>4597</v>
      </c>
      <c r="AP436" s="48" t="s">
        <v>4598</v>
      </c>
      <c r="AQ436" s="47" t="s">
        <v>2914</v>
      </c>
      <c r="AR436" s="49">
        <v>2018</v>
      </c>
      <c r="AS436" s="55">
        <v>3941.3609637999994</v>
      </c>
      <c r="AT436" s="47"/>
      <c r="AU436" s="55">
        <v>1.2</v>
      </c>
      <c r="AV436" s="49" t="s">
        <v>136</v>
      </c>
      <c r="AW436" s="100" t="s">
        <v>3353</v>
      </c>
    </row>
    <row r="437" spans="1:49" s="102" customFormat="1" ht="36" customHeight="1">
      <c r="A437" s="47">
        <v>2</v>
      </c>
      <c r="B437" s="47" t="s">
        <v>4599</v>
      </c>
      <c r="C437" s="47" t="s">
        <v>131</v>
      </c>
      <c r="D437" s="47" t="s">
        <v>1647</v>
      </c>
      <c r="E437" s="48" t="s">
        <v>3442</v>
      </c>
      <c r="F437" s="57" t="s">
        <v>5712</v>
      </c>
      <c r="G437" s="48" t="s">
        <v>4600</v>
      </c>
      <c r="H437" s="50" t="s">
        <v>2907</v>
      </c>
      <c r="I437" s="47" t="s">
        <v>2908</v>
      </c>
      <c r="J437" s="47" t="s">
        <v>135</v>
      </c>
      <c r="K437" s="47" t="s">
        <v>136</v>
      </c>
      <c r="L437" s="47" t="s">
        <v>2885</v>
      </c>
      <c r="M437" s="47" t="s">
        <v>2910</v>
      </c>
      <c r="N437" s="47" t="s">
        <v>2867</v>
      </c>
      <c r="O437" s="89">
        <v>8716.0977937288135</v>
      </c>
      <c r="P437" s="89">
        <v>8360.3780347778193</v>
      </c>
      <c r="Q437" s="89">
        <v>8360.3780347778193</v>
      </c>
      <c r="R437" s="89">
        <v>9865.246081037827</v>
      </c>
      <c r="S437" s="53" t="s">
        <v>566</v>
      </c>
      <c r="T437" s="52" t="s">
        <v>131</v>
      </c>
      <c r="U437" s="52" t="s">
        <v>139</v>
      </c>
      <c r="V437" s="97">
        <v>42809</v>
      </c>
      <c r="W437" s="53">
        <v>42839</v>
      </c>
      <c r="X437" s="98" t="s">
        <v>2910</v>
      </c>
      <c r="Y437" s="47" t="s">
        <v>2910</v>
      </c>
      <c r="Z437" s="47" t="s">
        <v>2910</v>
      </c>
      <c r="AA437" s="47" t="s">
        <v>2910</v>
      </c>
      <c r="AB437" s="54" t="s">
        <v>5398</v>
      </c>
      <c r="AC437" s="54" t="s">
        <v>567</v>
      </c>
      <c r="AD437" s="47">
        <v>796</v>
      </c>
      <c r="AE437" s="47" t="s">
        <v>555</v>
      </c>
      <c r="AF437" s="47">
        <v>1</v>
      </c>
      <c r="AG437" s="99">
        <v>45</v>
      </c>
      <c r="AH437" s="47" t="s">
        <v>4372</v>
      </c>
      <c r="AI437" s="53">
        <v>42859</v>
      </c>
      <c r="AJ437" s="53">
        <v>42859</v>
      </c>
      <c r="AK437" s="100">
        <v>43100</v>
      </c>
      <c r="AL437" s="50">
        <v>2017</v>
      </c>
      <c r="AM437" s="98" t="s">
        <v>2910</v>
      </c>
      <c r="AN437" s="47" t="s">
        <v>2911</v>
      </c>
      <c r="AO437" s="264" t="s">
        <v>4601</v>
      </c>
      <c r="AP437" s="48" t="s">
        <v>4602</v>
      </c>
      <c r="AQ437" s="47" t="s">
        <v>2914</v>
      </c>
      <c r="AR437" s="49">
        <v>2018</v>
      </c>
      <c r="AS437" s="55">
        <v>12579.510407199998</v>
      </c>
      <c r="AT437" s="47"/>
      <c r="AU437" s="47">
        <v>3.83</v>
      </c>
      <c r="AV437" s="49" t="s">
        <v>136</v>
      </c>
      <c r="AW437" s="100" t="s">
        <v>3353</v>
      </c>
    </row>
    <row r="438" spans="1:49" s="102" customFormat="1" ht="36" customHeight="1">
      <c r="A438" s="104">
        <v>2</v>
      </c>
      <c r="B438" s="47" t="s">
        <v>4603</v>
      </c>
      <c r="C438" s="104" t="s">
        <v>131</v>
      </c>
      <c r="D438" s="104" t="s">
        <v>1647</v>
      </c>
      <c r="E438" s="105" t="s">
        <v>3442</v>
      </c>
      <c r="F438" s="106" t="s">
        <v>5713</v>
      </c>
      <c r="G438" s="105" t="s">
        <v>4604</v>
      </c>
      <c r="H438" s="50" t="s">
        <v>2907</v>
      </c>
      <c r="I438" s="47" t="s">
        <v>2908</v>
      </c>
      <c r="J438" s="47" t="s">
        <v>135</v>
      </c>
      <c r="K438" s="47" t="s">
        <v>136</v>
      </c>
      <c r="L438" s="104" t="s">
        <v>2885</v>
      </c>
      <c r="M438" s="104" t="s">
        <v>2910</v>
      </c>
      <c r="N438" s="47" t="s">
        <v>2867</v>
      </c>
      <c r="O438" s="107">
        <v>811.58966372881378</v>
      </c>
      <c r="P438" s="107">
        <v>785.83188014012342</v>
      </c>
      <c r="Q438" s="107">
        <v>785.83188014012342</v>
      </c>
      <c r="R438" s="107">
        <v>927.28161856534552</v>
      </c>
      <c r="S438" s="53" t="s">
        <v>566</v>
      </c>
      <c r="T438" s="52" t="s">
        <v>131</v>
      </c>
      <c r="U438" s="52" t="s">
        <v>139</v>
      </c>
      <c r="V438" s="108">
        <v>42809</v>
      </c>
      <c r="W438" s="109">
        <v>42839</v>
      </c>
      <c r="X438" s="110" t="s">
        <v>2910</v>
      </c>
      <c r="Y438" s="104" t="s">
        <v>2910</v>
      </c>
      <c r="Z438" s="104" t="s">
        <v>2910</v>
      </c>
      <c r="AA438" s="104" t="s">
        <v>2910</v>
      </c>
      <c r="AB438" s="54" t="s">
        <v>5398</v>
      </c>
      <c r="AC438" s="54" t="s">
        <v>567</v>
      </c>
      <c r="AD438" s="47">
        <v>796</v>
      </c>
      <c r="AE438" s="47" t="s">
        <v>555</v>
      </c>
      <c r="AF438" s="47">
        <v>1</v>
      </c>
      <c r="AG438" s="111">
        <v>45</v>
      </c>
      <c r="AH438" s="104" t="s">
        <v>4372</v>
      </c>
      <c r="AI438" s="109">
        <v>42859</v>
      </c>
      <c r="AJ438" s="53">
        <v>42859</v>
      </c>
      <c r="AK438" s="112">
        <v>43100</v>
      </c>
      <c r="AL438" s="50">
        <v>2017</v>
      </c>
      <c r="AM438" s="110" t="s">
        <v>2910</v>
      </c>
      <c r="AN438" s="104" t="s">
        <v>2911</v>
      </c>
      <c r="AO438" s="265" t="s">
        <v>4605</v>
      </c>
      <c r="AP438" s="105" t="s">
        <v>4606</v>
      </c>
      <c r="AQ438" s="104" t="s">
        <v>2914</v>
      </c>
      <c r="AR438" s="113">
        <v>2017</v>
      </c>
      <c r="AS438" s="114">
        <v>1182.4082856000002</v>
      </c>
      <c r="AT438" s="104"/>
      <c r="AU438" s="104">
        <v>0.36</v>
      </c>
      <c r="AV438" s="113" t="s">
        <v>136</v>
      </c>
      <c r="AW438" s="112" t="s">
        <v>3353</v>
      </c>
    </row>
    <row r="439" spans="1:49" s="102" customFormat="1" ht="45" customHeight="1">
      <c r="A439" s="47">
        <v>2</v>
      </c>
      <c r="B439" s="47" t="s">
        <v>4607</v>
      </c>
      <c r="C439" s="47" t="s">
        <v>131</v>
      </c>
      <c r="D439" s="47" t="s">
        <v>1647</v>
      </c>
      <c r="E439" s="48" t="s">
        <v>3442</v>
      </c>
      <c r="F439" s="57" t="s">
        <v>5714</v>
      </c>
      <c r="G439" s="48" t="s">
        <v>4608</v>
      </c>
      <c r="H439" s="50" t="s">
        <v>2907</v>
      </c>
      <c r="I439" s="50" t="s">
        <v>2908</v>
      </c>
      <c r="J439" s="47" t="s">
        <v>135</v>
      </c>
      <c r="K439" s="47" t="s">
        <v>136</v>
      </c>
      <c r="L439" s="47" t="s">
        <v>2885</v>
      </c>
      <c r="M439" s="47" t="s">
        <v>2910</v>
      </c>
      <c r="N439" s="47" t="s">
        <v>2867</v>
      </c>
      <c r="O439" s="89">
        <v>1358.2991537288135</v>
      </c>
      <c r="P439" s="89">
        <v>1309.7198068348403</v>
      </c>
      <c r="Q439" s="89">
        <v>1309.7198068348403</v>
      </c>
      <c r="R439" s="89">
        <v>1545.4693720651114</v>
      </c>
      <c r="S439" s="51" t="s">
        <v>566</v>
      </c>
      <c r="T439" s="52" t="s">
        <v>131</v>
      </c>
      <c r="U439" s="52" t="s">
        <v>139</v>
      </c>
      <c r="V439" s="100">
        <v>42809</v>
      </c>
      <c r="W439" s="100">
        <v>42839</v>
      </c>
      <c r="X439" s="98" t="s">
        <v>2910</v>
      </c>
      <c r="Y439" s="98" t="s">
        <v>2910</v>
      </c>
      <c r="Z439" s="98" t="s">
        <v>2910</v>
      </c>
      <c r="AA439" s="98" t="s">
        <v>2910</v>
      </c>
      <c r="AB439" s="54" t="s">
        <v>5398</v>
      </c>
      <c r="AC439" s="54" t="s">
        <v>567</v>
      </c>
      <c r="AD439" s="47">
        <v>796</v>
      </c>
      <c r="AE439" s="47" t="s">
        <v>555</v>
      </c>
      <c r="AF439" s="47">
        <v>1</v>
      </c>
      <c r="AG439" s="99">
        <v>45</v>
      </c>
      <c r="AH439" s="53" t="s">
        <v>4372</v>
      </c>
      <c r="AI439" s="100">
        <v>42859</v>
      </c>
      <c r="AJ439" s="53">
        <v>42859</v>
      </c>
      <c r="AK439" s="100">
        <v>43100</v>
      </c>
      <c r="AL439" s="50">
        <v>2017</v>
      </c>
      <c r="AM439" s="98" t="s">
        <v>2910</v>
      </c>
      <c r="AN439" s="47" t="s">
        <v>2911</v>
      </c>
      <c r="AO439" s="264" t="s">
        <v>4609</v>
      </c>
      <c r="AP439" s="48" t="s">
        <v>4610</v>
      </c>
      <c r="AQ439" s="47" t="s">
        <v>2914</v>
      </c>
      <c r="AR439" s="99">
        <v>2017</v>
      </c>
      <c r="AS439" s="115">
        <v>1970.6804759999998</v>
      </c>
      <c r="AT439" s="98"/>
      <c r="AU439" s="98">
        <v>0.6</v>
      </c>
      <c r="AV439" s="47" t="s">
        <v>136</v>
      </c>
      <c r="AW439" s="47" t="s">
        <v>3353</v>
      </c>
    </row>
    <row r="440" spans="1:49" s="102" customFormat="1" ht="45" customHeight="1">
      <c r="A440" s="47">
        <v>2</v>
      </c>
      <c r="B440" s="47" t="s">
        <v>4611</v>
      </c>
      <c r="C440" s="47" t="s">
        <v>131</v>
      </c>
      <c r="D440" s="47" t="s">
        <v>1647</v>
      </c>
      <c r="E440" s="48" t="s">
        <v>3442</v>
      </c>
      <c r="F440" s="57" t="s">
        <v>5715</v>
      </c>
      <c r="G440" s="48" t="s">
        <v>4612</v>
      </c>
      <c r="H440" s="50" t="s">
        <v>2907</v>
      </c>
      <c r="I440" s="50" t="s">
        <v>2908</v>
      </c>
      <c r="J440" s="47" t="s">
        <v>135</v>
      </c>
      <c r="K440" s="47" t="s">
        <v>136</v>
      </c>
      <c r="L440" s="47" t="s">
        <v>2885</v>
      </c>
      <c r="M440" s="47" t="s">
        <v>2910</v>
      </c>
      <c r="N440" s="47" t="s">
        <v>2867</v>
      </c>
      <c r="O440" s="89">
        <v>2178.3634137288136</v>
      </c>
      <c r="P440" s="89">
        <v>2095.5516770730123</v>
      </c>
      <c r="Q440" s="89">
        <v>2095.5516770730123</v>
      </c>
      <c r="R440" s="89">
        <v>2472.7509789461542</v>
      </c>
      <c r="S440" s="51" t="s">
        <v>566</v>
      </c>
      <c r="T440" s="52" t="s">
        <v>131</v>
      </c>
      <c r="U440" s="52" t="s">
        <v>139</v>
      </c>
      <c r="V440" s="100">
        <v>42809</v>
      </c>
      <c r="W440" s="100">
        <v>42839</v>
      </c>
      <c r="X440" s="98" t="s">
        <v>2910</v>
      </c>
      <c r="Y440" s="98" t="s">
        <v>2910</v>
      </c>
      <c r="Z440" s="98" t="s">
        <v>2910</v>
      </c>
      <c r="AA440" s="98" t="s">
        <v>2910</v>
      </c>
      <c r="AB440" s="54" t="s">
        <v>5398</v>
      </c>
      <c r="AC440" s="54" t="s">
        <v>567</v>
      </c>
      <c r="AD440" s="47">
        <v>796</v>
      </c>
      <c r="AE440" s="47" t="s">
        <v>555</v>
      </c>
      <c r="AF440" s="47">
        <v>1</v>
      </c>
      <c r="AG440" s="99">
        <v>45</v>
      </c>
      <c r="AH440" s="53" t="s">
        <v>4372</v>
      </c>
      <c r="AI440" s="100">
        <v>42859</v>
      </c>
      <c r="AJ440" s="53">
        <v>42859</v>
      </c>
      <c r="AK440" s="100">
        <v>43100</v>
      </c>
      <c r="AL440" s="50">
        <v>2017</v>
      </c>
      <c r="AM440" s="98" t="s">
        <v>2910</v>
      </c>
      <c r="AN440" s="47" t="s">
        <v>2911</v>
      </c>
      <c r="AO440" s="264" t="s">
        <v>4613</v>
      </c>
      <c r="AP440" s="48" t="s">
        <v>4614</v>
      </c>
      <c r="AQ440" s="47" t="s">
        <v>2914</v>
      </c>
      <c r="AR440" s="99">
        <v>2017</v>
      </c>
      <c r="AS440" s="115">
        <v>3153.0887733999998</v>
      </c>
      <c r="AT440" s="98"/>
      <c r="AU440" s="98">
        <v>0.96</v>
      </c>
      <c r="AV440" s="47" t="s">
        <v>136</v>
      </c>
      <c r="AW440" s="47" t="s">
        <v>3353</v>
      </c>
    </row>
    <row r="441" spans="1:49" s="102" customFormat="1" ht="45" customHeight="1">
      <c r="A441" s="47">
        <v>2</v>
      </c>
      <c r="B441" s="47" t="s">
        <v>4615</v>
      </c>
      <c r="C441" s="47" t="s">
        <v>131</v>
      </c>
      <c r="D441" s="47" t="s">
        <v>1647</v>
      </c>
      <c r="E441" s="48" t="s">
        <v>3442</v>
      </c>
      <c r="F441" s="57" t="s">
        <v>5716</v>
      </c>
      <c r="G441" s="48" t="s">
        <v>4616</v>
      </c>
      <c r="H441" s="50" t="s">
        <v>2907</v>
      </c>
      <c r="I441" s="50" t="s">
        <v>2908</v>
      </c>
      <c r="J441" s="47" t="s">
        <v>135</v>
      </c>
      <c r="K441" s="47" t="s">
        <v>136</v>
      </c>
      <c r="L441" s="47" t="s">
        <v>2885</v>
      </c>
      <c r="M441" s="47" t="s">
        <v>2910</v>
      </c>
      <c r="N441" s="47" t="s">
        <v>2867</v>
      </c>
      <c r="O441" s="89">
        <v>447.11666372881353</v>
      </c>
      <c r="P441" s="89">
        <v>436.5732722455972</v>
      </c>
      <c r="Q441" s="89">
        <v>436.5732722455972</v>
      </c>
      <c r="R441" s="89">
        <v>515.15646124980469</v>
      </c>
      <c r="S441" s="51" t="s">
        <v>566</v>
      </c>
      <c r="T441" s="52" t="s">
        <v>131</v>
      </c>
      <c r="U441" s="52" t="s">
        <v>139</v>
      </c>
      <c r="V441" s="100">
        <v>42809</v>
      </c>
      <c r="W441" s="100">
        <v>42839</v>
      </c>
      <c r="X441" s="98" t="s">
        <v>2910</v>
      </c>
      <c r="Y441" s="98" t="s">
        <v>2910</v>
      </c>
      <c r="Z441" s="98" t="s">
        <v>2910</v>
      </c>
      <c r="AA441" s="98" t="s">
        <v>2910</v>
      </c>
      <c r="AB441" s="54" t="s">
        <v>5398</v>
      </c>
      <c r="AC441" s="54" t="s">
        <v>567</v>
      </c>
      <c r="AD441" s="47">
        <v>796</v>
      </c>
      <c r="AE441" s="47" t="s">
        <v>555</v>
      </c>
      <c r="AF441" s="47">
        <v>1</v>
      </c>
      <c r="AG441" s="99">
        <v>45</v>
      </c>
      <c r="AH441" s="53" t="s">
        <v>4372</v>
      </c>
      <c r="AI441" s="100">
        <v>42859</v>
      </c>
      <c r="AJ441" s="53">
        <v>42859</v>
      </c>
      <c r="AK441" s="100">
        <v>43100</v>
      </c>
      <c r="AL441" s="50">
        <v>2017</v>
      </c>
      <c r="AM441" s="98" t="s">
        <v>2910</v>
      </c>
      <c r="AN441" s="47" t="s">
        <v>2911</v>
      </c>
      <c r="AO441" s="264" t="s">
        <v>4617</v>
      </c>
      <c r="AP441" s="48" t="s">
        <v>4618</v>
      </c>
      <c r="AQ441" s="47" t="s">
        <v>2914</v>
      </c>
      <c r="AR441" s="99">
        <v>2017</v>
      </c>
      <c r="AS441" s="115">
        <v>656.89349199999992</v>
      </c>
      <c r="AT441" s="98"/>
      <c r="AU441" s="98">
        <v>0.2</v>
      </c>
      <c r="AV441" s="47" t="s">
        <v>136</v>
      </c>
      <c r="AW441" s="47" t="s">
        <v>3353</v>
      </c>
    </row>
    <row r="442" spans="1:49" s="102" customFormat="1" ht="90" customHeight="1">
      <c r="A442" s="47">
        <v>2</v>
      </c>
      <c r="B442" s="47" t="s">
        <v>4619</v>
      </c>
      <c r="C442" s="47" t="s">
        <v>131</v>
      </c>
      <c r="D442" s="47" t="s">
        <v>1647</v>
      </c>
      <c r="E442" s="48" t="s">
        <v>3442</v>
      </c>
      <c r="F442" s="57" t="s">
        <v>5717</v>
      </c>
      <c r="G442" s="48" t="s">
        <v>4620</v>
      </c>
      <c r="H442" s="50" t="s">
        <v>2907</v>
      </c>
      <c r="I442" s="47" t="s">
        <v>2908</v>
      </c>
      <c r="J442" s="47" t="s">
        <v>135</v>
      </c>
      <c r="K442" s="47" t="s">
        <v>136</v>
      </c>
      <c r="L442" s="47" t="s">
        <v>2885</v>
      </c>
      <c r="M442" s="47" t="s">
        <v>2910</v>
      </c>
      <c r="N442" s="47" t="s">
        <v>2867</v>
      </c>
      <c r="O442" s="89">
        <v>1358.2991537288135</v>
      </c>
      <c r="P442" s="89">
        <v>1309.7198068348403</v>
      </c>
      <c r="Q442" s="89">
        <v>1309.7198068348403</v>
      </c>
      <c r="R442" s="89">
        <v>1545.4693720651114</v>
      </c>
      <c r="S442" s="51" t="s">
        <v>566</v>
      </c>
      <c r="T442" s="52" t="s">
        <v>131</v>
      </c>
      <c r="U442" s="52" t="s">
        <v>139</v>
      </c>
      <c r="V442" s="100">
        <v>42809</v>
      </c>
      <c r="W442" s="100">
        <v>42839</v>
      </c>
      <c r="X442" s="98" t="s">
        <v>2910</v>
      </c>
      <c r="Y442" s="98" t="s">
        <v>2910</v>
      </c>
      <c r="Z442" s="98" t="s">
        <v>2910</v>
      </c>
      <c r="AA442" s="98" t="s">
        <v>2910</v>
      </c>
      <c r="AB442" s="54" t="s">
        <v>5398</v>
      </c>
      <c r="AC442" s="54" t="s">
        <v>567</v>
      </c>
      <c r="AD442" s="47">
        <v>796</v>
      </c>
      <c r="AE442" s="47" t="s">
        <v>555</v>
      </c>
      <c r="AF442" s="47">
        <v>1</v>
      </c>
      <c r="AG442" s="99">
        <v>45</v>
      </c>
      <c r="AH442" s="53" t="s">
        <v>4372</v>
      </c>
      <c r="AI442" s="100">
        <v>42859</v>
      </c>
      <c r="AJ442" s="53">
        <v>42859</v>
      </c>
      <c r="AK442" s="100">
        <v>43100</v>
      </c>
      <c r="AL442" s="50">
        <v>2017</v>
      </c>
      <c r="AM442" s="98" t="s">
        <v>2910</v>
      </c>
      <c r="AN442" s="47" t="s">
        <v>2911</v>
      </c>
      <c r="AO442" s="264" t="s">
        <v>4621</v>
      </c>
      <c r="AP442" s="48" t="s">
        <v>4622</v>
      </c>
      <c r="AQ442" s="47" t="s">
        <v>2914</v>
      </c>
      <c r="AR442" s="99">
        <v>2017</v>
      </c>
      <c r="AS442" s="115">
        <v>1970.6804759999998</v>
      </c>
      <c r="AT442" s="98"/>
      <c r="AU442" s="98">
        <v>0.6</v>
      </c>
      <c r="AV442" s="47" t="s">
        <v>136</v>
      </c>
      <c r="AW442" s="47" t="s">
        <v>3353</v>
      </c>
    </row>
    <row r="443" spans="1:49" s="102" customFormat="1" ht="77.25" customHeight="1">
      <c r="A443" s="47">
        <v>2</v>
      </c>
      <c r="B443" s="47" t="s">
        <v>4623</v>
      </c>
      <c r="C443" s="47" t="s">
        <v>131</v>
      </c>
      <c r="D443" s="47" t="s">
        <v>1647</v>
      </c>
      <c r="E443" s="48" t="s">
        <v>3442</v>
      </c>
      <c r="F443" s="57" t="s">
        <v>5718</v>
      </c>
      <c r="G443" s="48" t="s">
        <v>4624</v>
      </c>
      <c r="H443" s="50" t="s">
        <v>2907</v>
      </c>
      <c r="I443" s="47" t="s">
        <v>2908</v>
      </c>
      <c r="J443" s="47" t="s">
        <v>135</v>
      </c>
      <c r="K443" s="47" t="s">
        <v>136</v>
      </c>
      <c r="L443" s="47" t="s">
        <v>2885</v>
      </c>
      <c r="M443" s="47" t="s">
        <v>2910</v>
      </c>
      <c r="N443" s="47" t="s">
        <v>2867</v>
      </c>
      <c r="O443" s="89">
        <v>4182.9648837288132</v>
      </c>
      <c r="P443" s="89">
        <v>4016.4740452477859</v>
      </c>
      <c r="Q443" s="89">
        <v>4016.4740452477859</v>
      </c>
      <c r="R443" s="89">
        <v>4739.4393733923871</v>
      </c>
      <c r="S443" s="51" t="s">
        <v>566</v>
      </c>
      <c r="T443" s="52" t="s">
        <v>131</v>
      </c>
      <c r="U443" s="52" t="s">
        <v>139</v>
      </c>
      <c r="V443" s="100">
        <v>42809</v>
      </c>
      <c r="W443" s="100">
        <v>42839</v>
      </c>
      <c r="X443" s="98" t="s">
        <v>2910</v>
      </c>
      <c r="Y443" s="98" t="s">
        <v>2910</v>
      </c>
      <c r="Z443" s="98" t="s">
        <v>2910</v>
      </c>
      <c r="AA443" s="98" t="s">
        <v>2910</v>
      </c>
      <c r="AB443" s="54" t="s">
        <v>5398</v>
      </c>
      <c r="AC443" s="54" t="s">
        <v>567</v>
      </c>
      <c r="AD443" s="47">
        <v>796</v>
      </c>
      <c r="AE443" s="47" t="s">
        <v>555</v>
      </c>
      <c r="AF443" s="47">
        <v>1</v>
      </c>
      <c r="AG443" s="99">
        <v>45</v>
      </c>
      <c r="AH443" s="53" t="s">
        <v>4372</v>
      </c>
      <c r="AI443" s="100">
        <v>42859</v>
      </c>
      <c r="AJ443" s="53">
        <v>42859</v>
      </c>
      <c r="AK443" s="100">
        <v>43100</v>
      </c>
      <c r="AL443" s="50">
        <v>2017</v>
      </c>
      <c r="AM443" s="98" t="s">
        <v>2910</v>
      </c>
      <c r="AN443" s="47" t="s">
        <v>2911</v>
      </c>
      <c r="AO443" s="264" t="s">
        <v>4625</v>
      </c>
      <c r="AP443" s="48" t="s">
        <v>4626</v>
      </c>
      <c r="AQ443" s="47" t="s">
        <v>2914</v>
      </c>
      <c r="AR443" s="99">
        <v>2018</v>
      </c>
      <c r="AS443" s="115">
        <v>6043.4201382000001</v>
      </c>
      <c r="AT443" s="98"/>
      <c r="AU443" s="98">
        <v>1.84</v>
      </c>
      <c r="AV443" s="47" t="s">
        <v>136</v>
      </c>
      <c r="AW443" s="47" t="s">
        <v>3353</v>
      </c>
    </row>
    <row r="444" spans="1:49" s="102" customFormat="1" ht="60" customHeight="1">
      <c r="A444" s="47">
        <v>2</v>
      </c>
      <c r="B444" s="47" t="s">
        <v>4627</v>
      </c>
      <c r="C444" s="47" t="s">
        <v>131</v>
      </c>
      <c r="D444" s="47" t="s">
        <v>1647</v>
      </c>
      <c r="E444" s="48" t="s">
        <v>3442</v>
      </c>
      <c r="F444" s="57" t="s">
        <v>5719</v>
      </c>
      <c r="G444" s="48" t="s">
        <v>4628</v>
      </c>
      <c r="H444" s="50" t="s">
        <v>2907</v>
      </c>
      <c r="I444" s="50" t="s">
        <v>2908</v>
      </c>
      <c r="J444" s="47" t="s">
        <v>135</v>
      </c>
      <c r="K444" s="47" t="s">
        <v>136</v>
      </c>
      <c r="L444" s="47" t="s">
        <v>2885</v>
      </c>
      <c r="M444" s="47" t="s">
        <v>2910</v>
      </c>
      <c r="N444" s="47" t="s">
        <v>2867</v>
      </c>
      <c r="O444" s="89">
        <v>1631.6539037288139</v>
      </c>
      <c r="P444" s="89">
        <v>1571.6637602802468</v>
      </c>
      <c r="Q444" s="89">
        <v>1571.6637602802468</v>
      </c>
      <c r="R444" s="89">
        <v>1854.563237130691</v>
      </c>
      <c r="S444" s="51" t="s">
        <v>566</v>
      </c>
      <c r="T444" s="52" t="s">
        <v>131</v>
      </c>
      <c r="U444" s="52" t="s">
        <v>139</v>
      </c>
      <c r="V444" s="100">
        <v>42809</v>
      </c>
      <c r="W444" s="100">
        <v>42839</v>
      </c>
      <c r="X444" s="98" t="s">
        <v>2910</v>
      </c>
      <c r="Y444" s="98" t="s">
        <v>2910</v>
      </c>
      <c r="Z444" s="98" t="s">
        <v>2910</v>
      </c>
      <c r="AA444" s="98" t="s">
        <v>2910</v>
      </c>
      <c r="AB444" s="54" t="s">
        <v>5398</v>
      </c>
      <c r="AC444" s="54" t="s">
        <v>567</v>
      </c>
      <c r="AD444" s="47">
        <v>796</v>
      </c>
      <c r="AE444" s="47" t="s">
        <v>555</v>
      </c>
      <c r="AF444" s="47">
        <v>1</v>
      </c>
      <c r="AG444" s="99">
        <v>45</v>
      </c>
      <c r="AH444" s="53" t="s">
        <v>4372</v>
      </c>
      <c r="AI444" s="100">
        <v>42859</v>
      </c>
      <c r="AJ444" s="53">
        <v>42859</v>
      </c>
      <c r="AK444" s="100">
        <v>43100</v>
      </c>
      <c r="AL444" s="50">
        <v>2017</v>
      </c>
      <c r="AM444" s="98" t="s">
        <v>2910</v>
      </c>
      <c r="AN444" s="47" t="s">
        <v>2911</v>
      </c>
      <c r="AO444" s="264" t="s">
        <v>4629</v>
      </c>
      <c r="AP444" s="48" t="s">
        <v>4630</v>
      </c>
      <c r="AQ444" s="47" t="s">
        <v>2914</v>
      </c>
      <c r="AR444" s="99">
        <v>2017</v>
      </c>
      <c r="AS444" s="115">
        <v>2364.8165712000005</v>
      </c>
      <c r="AT444" s="98"/>
      <c r="AU444" s="98">
        <v>0.72</v>
      </c>
      <c r="AV444" s="47" t="s">
        <v>136</v>
      </c>
      <c r="AW444" s="47" t="s">
        <v>3353</v>
      </c>
    </row>
    <row r="445" spans="1:49" s="102" customFormat="1" ht="69" customHeight="1">
      <c r="A445" s="47">
        <v>2</v>
      </c>
      <c r="B445" s="47" t="s">
        <v>4631</v>
      </c>
      <c r="C445" s="47" t="s">
        <v>131</v>
      </c>
      <c r="D445" s="47" t="s">
        <v>1647</v>
      </c>
      <c r="E445" s="48" t="s">
        <v>3442</v>
      </c>
      <c r="F445" s="57" t="s">
        <v>5720</v>
      </c>
      <c r="G445" s="48" t="s">
        <v>4632</v>
      </c>
      <c r="H445" s="50" t="s">
        <v>2907</v>
      </c>
      <c r="I445" s="47" t="s">
        <v>2908</v>
      </c>
      <c r="J445" s="47" t="s">
        <v>135</v>
      </c>
      <c r="K445" s="47" t="s">
        <v>136</v>
      </c>
      <c r="L445" s="47" t="s">
        <v>2885</v>
      </c>
      <c r="M445" s="47" t="s">
        <v>2910</v>
      </c>
      <c r="N445" s="47" t="s">
        <v>2867</v>
      </c>
      <c r="O445" s="89">
        <v>2087.2451637288132</v>
      </c>
      <c r="P445" s="89">
        <v>2008.2370127219417</v>
      </c>
      <c r="Q445" s="89">
        <v>2008.2370127219417</v>
      </c>
      <c r="R445" s="89">
        <v>2369.719675011891</v>
      </c>
      <c r="S445" s="51" t="s">
        <v>566</v>
      </c>
      <c r="T445" s="52" t="s">
        <v>131</v>
      </c>
      <c r="U445" s="52" t="s">
        <v>139</v>
      </c>
      <c r="V445" s="100">
        <v>42809</v>
      </c>
      <c r="W445" s="100">
        <v>42839</v>
      </c>
      <c r="X445" s="98" t="s">
        <v>2910</v>
      </c>
      <c r="Y445" s="98" t="s">
        <v>2910</v>
      </c>
      <c r="Z445" s="98" t="s">
        <v>2910</v>
      </c>
      <c r="AA445" s="98" t="s">
        <v>2910</v>
      </c>
      <c r="AB445" s="54" t="s">
        <v>5398</v>
      </c>
      <c r="AC445" s="54" t="s">
        <v>567</v>
      </c>
      <c r="AD445" s="47">
        <v>796</v>
      </c>
      <c r="AE445" s="47" t="s">
        <v>555</v>
      </c>
      <c r="AF445" s="47">
        <v>1</v>
      </c>
      <c r="AG445" s="99">
        <v>45</v>
      </c>
      <c r="AH445" s="53" t="s">
        <v>4372</v>
      </c>
      <c r="AI445" s="100">
        <v>42859</v>
      </c>
      <c r="AJ445" s="53">
        <v>42859</v>
      </c>
      <c r="AK445" s="100">
        <v>43100</v>
      </c>
      <c r="AL445" s="50">
        <v>2017</v>
      </c>
      <c r="AM445" s="98" t="s">
        <v>2910</v>
      </c>
      <c r="AN445" s="47" t="s">
        <v>2911</v>
      </c>
      <c r="AO445" s="264" t="s">
        <v>4633</v>
      </c>
      <c r="AP445" s="48" t="s">
        <v>4634</v>
      </c>
      <c r="AQ445" s="47" t="s">
        <v>2914</v>
      </c>
      <c r="AR445" s="99">
        <v>2017</v>
      </c>
      <c r="AS445" s="115">
        <v>3021.7100750000004</v>
      </c>
      <c r="AT445" s="98"/>
      <c r="AU445" s="98">
        <v>0.92</v>
      </c>
      <c r="AV445" s="47" t="s">
        <v>136</v>
      </c>
      <c r="AW445" s="47" t="s">
        <v>3353</v>
      </c>
    </row>
    <row r="446" spans="1:49" s="102" customFormat="1" ht="60" customHeight="1">
      <c r="A446" s="47">
        <v>2</v>
      </c>
      <c r="B446" s="47" t="s">
        <v>4635</v>
      </c>
      <c r="C446" s="47" t="s">
        <v>131</v>
      </c>
      <c r="D446" s="47" t="s">
        <v>1647</v>
      </c>
      <c r="E446" s="48" t="s">
        <v>3442</v>
      </c>
      <c r="F446" s="57" t="s">
        <v>5721</v>
      </c>
      <c r="G446" s="48" t="s">
        <v>4636</v>
      </c>
      <c r="H446" s="50" t="s">
        <v>2907</v>
      </c>
      <c r="I446" s="47" t="s">
        <v>2908</v>
      </c>
      <c r="J446" s="47" t="s">
        <v>135</v>
      </c>
      <c r="K446" s="47" t="s">
        <v>136</v>
      </c>
      <c r="L446" s="47" t="s">
        <v>2885</v>
      </c>
      <c r="M446" s="47" t="s">
        <v>2910</v>
      </c>
      <c r="N446" s="47" t="s">
        <v>2867</v>
      </c>
      <c r="O446" s="89">
        <v>3636.2553937288139</v>
      </c>
      <c r="P446" s="89">
        <v>3492.5861284550201</v>
      </c>
      <c r="Q446" s="89">
        <v>3492.5861284550201</v>
      </c>
      <c r="R446" s="89">
        <v>4121.2516315769235</v>
      </c>
      <c r="S446" s="51" t="s">
        <v>566</v>
      </c>
      <c r="T446" s="52" t="s">
        <v>131</v>
      </c>
      <c r="U446" s="52" t="s">
        <v>139</v>
      </c>
      <c r="V446" s="100">
        <v>42809</v>
      </c>
      <c r="W446" s="100">
        <v>42839</v>
      </c>
      <c r="X446" s="98" t="s">
        <v>2910</v>
      </c>
      <c r="Y446" s="98" t="s">
        <v>2910</v>
      </c>
      <c r="Z446" s="98" t="s">
        <v>2910</v>
      </c>
      <c r="AA446" s="98" t="s">
        <v>2910</v>
      </c>
      <c r="AB446" s="54" t="s">
        <v>5398</v>
      </c>
      <c r="AC446" s="54" t="s">
        <v>567</v>
      </c>
      <c r="AD446" s="47">
        <v>796</v>
      </c>
      <c r="AE446" s="47" t="s">
        <v>555</v>
      </c>
      <c r="AF446" s="47">
        <v>1</v>
      </c>
      <c r="AG446" s="99">
        <v>45</v>
      </c>
      <c r="AH446" s="53" t="s">
        <v>4372</v>
      </c>
      <c r="AI446" s="100">
        <v>42859</v>
      </c>
      <c r="AJ446" s="53">
        <v>42859</v>
      </c>
      <c r="AK446" s="100">
        <v>43100</v>
      </c>
      <c r="AL446" s="50">
        <v>2017</v>
      </c>
      <c r="AM446" s="98" t="s">
        <v>2910</v>
      </c>
      <c r="AN446" s="47" t="s">
        <v>2911</v>
      </c>
      <c r="AO446" s="264" t="s">
        <v>4637</v>
      </c>
      <c r="AP446" s="48" t="s">
        <v>4638</v>
      </c>
      <c r="AQ446" s="47" t="s">
        <v>2914</v>
      </c>
      <c r="AR446" s="99">
        <v>2018</v>
      </c>
      <c r="AS446" s="115">
        <v>5255.1479477999992</v>
      </c>
      <c r="AT446" s="98"/>
      <c r="AU446" s="98">
        <v>1.6</v>
      </c>
      <c r="AV446" s="47" t="s">
        <v>136</v>
      </c>
      <c r="AW446" s="47" t="s">
        <v>3353</v>
      </c>
    </row>
    <row r="447" spans="1:49" s="84" customFormat="1" ht="51.75" customHeight="1">
      <c r="A447" s="47">
        <v>2</v>
      </c>
      <c r="B447" s="47" t="s">
        <v>4639</v>
      </c>
      <c r="C447" s="47" t="s">
        <v>131</v>
      </c>
      <c r="D447" s="47" t="s">
        <v>1647</v>
      </c>
      <c r="E447" s="66" t="s">
        <v>3442</v>
      </c>
      <c r="F447" s="57" t="s">
        <v>5722</v>
      </c>
      <c r="G447" s="48" t="s">
        <v>4640</v>
      </c>
      <c r="H447" s="50" t="s">
        <v>2907</v>
      </c>
      <c r="I447" s="47" t="s">
        <v>2908</v>
      </c>
      <c r="J447" s="47" t="s">
        <v>135</v>
      </c>
      <c r="K447" s="47" t="s">
        <v>136</v>
      </c>
      <c r="L447" s="47" t="s">
        <v>2885</v>
      </c>
      <c r="M447" s="47" t="s">
        <v>2910</v>
      </c>
      <c r="N447" s="47" t="s">
        <v>2867</v>
      </c>
      <c r="O447" s="89">
        <v>1631.6539037288139</v>
      </c>
      <c r="P447" s="89">
        <v>1571.6637602802468</v>
      </c>
      <c r="Q447" s="89">
        <v>1571.6637602802468</v>
      </c>
      <c r="R447" s="89">
        <v>1854.563237130691</v>
      </c>
      <c r="S447" s="51" t="s">
        <v>566</v>
      </c>
      <c r="T447" s="52" t="s">
        <v>131</v>
      </c>
      <c r="U447" s="52" t="s">
        <v>139</v>
      </c>
      <c r="V447" s="100">
        <v>42809</v>
      </c>
      <c r="W447" s="100">
        <v>42839</v>
      </c>
      <c r="X447" s="98" t="s">
        <v>2910</v>
      </c>
      <c r="Y447" s="98" t="s">
        <v>2910</v>
      </c>
      <c r="Z447" s="98" t="s">
        <v>2910</v>
      </c>
      <c r="AA447" s="98" t="s">
        <v>2910</v>
      </c>
      <c r="AB447" s="54" t="s">
        <v>5398</v>
      </c>
      <c r="AC447" s="54" t="s">
        <v>567</v>
      </c>
      <c r="AD447" s="47">
        <v>796</v>
      </c>
      <c r="AE447" s="47" t="s">
        <v>555</v>
      </c>
      <c r="AF447" s="47">
        <v>1</v>
      </c>
      <c r="AG447" s="99">
        <v>45</v>
      </c>
      <c r="AH447" s="53" t="s">
        <v>4372</v>
      </c>
      <c r="AI447" s="100">
        <v>42859</v>
      </c>
      <c r="AJ447" s="53">
        <v>42859</v>
      </c>
      <c r="AK447" s="100">
        <v>43100</v>
      </c>
      <c r="AL447" s="50">
        <v>2017</v>
      </c>
      <c r="AM447" s="98" t="s">
        <v>2910</v>
      </c>
      <c r="AN447" s="47" t="s">
        <v>2911</v>
      </c>
      <c r="AO447" s="264" t="s">
        <v>4641</v>
      </c>
      <c r="AP447" s="48" t="s">
        <v>4642</v>
      </c>
      <c r="AQ447" s="47" t="s">
        <v>2914</v>
      </c>
      <c r="AR447" s="99">
        <v>2017</v>
      </c>
      <c r="AS447" s="115">
        <v>2364.8165712000005</v>
      </c>
      <c r="AT447" s="98"/>
      <c r="AU447" s="89">
        <v>0.72</v>
      </c>
      <c r="AV447" s="47" t="s">
        <v>136</v>
      </c>
      <c r="AW447" s="47" t="s">
        <v>3353</v>
      </c>
    </row>
    <row r="448" spans="1:49" s="84" customFormat="1" ht="65.25" customHeight="1">
      <c r="A448" s="47">
        <v>2</v>
      </c>
      <c r="B448" s="47" t="s">
        <v>4643</v>
      </c>
      <c r="C448" s="47" t="s">
        <v>131</v>
      </c>
      <c r="D448" s="47" t="s">
        <v>1647</v>
      </c>
      <c r="E448" s="66" t="s">
        <v>3442</v>
      </c>
      <c r="F448" s="57" t="s">
        <v>5723</v>
      </c>
      <c r="G448" s="48" t="s">
        <v>4644</v>
      </c>
      <c r="H448" s="50" t="s">
        <v>2907</v>
      </c>
      <c r="I448" s="47" t="s">
        <v>2908</v>
      </c>
      <c r="J448" s="47" t="s">
        <v>135</v>
      </c>
      <c r="K448" s="47" t="s">
        <v>136</v>
      </c>
      <c r="L448" s="47" t="s">
        <v>2885</v>
      </c>
      <c r="M448" s="47" t="s">
        <v>2910</v>
      </c>
      <c r="N448" s="47" t="s">
        <v>2867</v>
      </c>
      <c r="O448" s="89">
        <v>4820.7926337288136</v>
      </c>
      <c r="P448" s="89">
        <v>4169.8577086000005</v>
      </c>
      <c r="Q448" s="89">
        <v>4169.8577086000005</v>
      </c>
      <c r="R448" s="89">
        <v>4920.4320961480007</v>
      </c>
      <c r="S448" s="51" t="s">
        <v>566</v>
      </c>
      <c r="T448" s="52" t="s">
        <v>131</v>
      </c>
      <c r="U448" s="52" t="s">
        <v>139</v>
      </c>
      <c r="V448" s="100">
        <v>42809</v>
      </c>
      <c r="W448" s="100">
        <v>42839</v>
      </c>
      <c r="X448" s="98" t="s">
        <v>2910</v>
      </c>
      <c r="Y448" s="98" t="s">
        <v>2910</v>
      </c>
      <c r="Z448" s="98" t="s">
        <v>2910</v>
      </c>
      <c r="AA448" s="98" t="s">
        <v>2910</v>
      </c>
      <c r="AB448" s="54" t="s">
        <v>5398</v>
      </c>
      <c r="AC448" s="54" t="s">
        <v>567</v>
      </c>
      <c r="AD448" s="47">
        <v>796</v>
      </c>
      <c r="AE448" s="47" t="s">
        <v>555</v>
      </c>
      <c r="AF448" s="47">
        <v>1</v>
      </c>
      <c r="AG448" s="99">
        <v>45</v>
      </c>
      <c r="AH448" s="53" t="s">
        <v>4372</v>
      </c>
      <c r="AI448" s="100">
        <v>42859</v>
      </c>
      <c r="AJ448" s="53">
        <v>42859</v>
      </c>
      <c r="AK448" s="100">
        <v>43100</v>
      </c>
      <c r="AL448" s="50">
        <v>2017</v>
      </c>
      <c r="AM448" s="98" t="s">
        <v>2910</v>
      </c>
      <c r="AN448" s="47" t="s">
        <v>2911</v>
      </c>
      <c r="AO448" s="264" t="s">
        <v>4645</v>
      </c>
      <c r="AP448" s="48" t="s">
        <v>4646</v>
      </c>
      <c r="AQ448" s="47" t="s">
        <v>2914</v>
      </c>
      <c r="AR448" s="99">
        <v>2018</v>
      </c>
      <c r="AS448" s="115">
        <v>6963.0710270000018</v>
      </c>
      <c r="AT448" s="98"/>
      <c r="AU448" s="89">
        <v>2.12</v>
      </c>
      <c r="AV448" s="47" t="s">
        <v>136</v>
      </c>
      <c r="AW448" s="47" t="s">
        <v>3353</v>
      </c>
    </row>
    <row r="449" spans="1:49" s="84" customFormat="1" ht="62.25" customHeight="1">
      <c r="A449" s="47">
        <v>2</v>
      </c>
      <c r="B449" s="47" t="s">
        <v>4647</v>
      </c>
      <c r="C449" s="47" t="s">
        <v>131</v>
      </c>
      <c r="D449" s="47" t="s">
        <v>1647</v>
      </c>
      <c r="E449" s="66" t="s">
        <v>3442</v>
      </c>
      <c r="F449" s="57" t="s">
        <v>5724</v>
      </c>
      <c r="G449" s="48" t="s">
        <v>4648</v>
      </c>
      <c r="H449" s="50" t="s">
        <v>2907</v>
      </c>
      <c r="I449" s="47" t="s">
        <v>2908</v>
      </c>
      <c r="J449" s="47" t="s">
        <v>135</v>
      </c>
      <c r="K449" s="47" t="s">
        <v>136</v>
      </c>
      <c r="L449" s="47" t="s">
        <v>2885</v>
      </c>
      <c r="M449" s="47" t="s">
        <v>2910</v>
      </c>
      <c r="N449" s="47" t="s">
        <v>2867</v>
      </c>
      <c r="O449" s="89">
        <v>3545.137143728814</v>
      </c>
      <c r="P449" s="89">
        <v>3405.2714641039502</v>
      </c>
      <c r="Q449" s="89">
        <v>3405.2714641039502</v>
      </c>
      <c r="R449" s="89">
        <v>4018.2203276426608</v>
      </c>
      <c r="S449" s="51" t="s">
        <v>566</v>
      </c>
      <c r="T449" s="52" t="s">
        <v>131</v>
      </c>
      <c r="U449" s="52" t="s">
        <v>139</v>
      </c>
      <c r="V449" s="100">
        <v>42809</v>
      </c>
      <c r="W449" s="100">
        <v>42839</v>
      </c>
      <c r="X449" s="98" t="s">
        <v>2910</v>
      </c>
      <c r="Y449" s="98" t="s">
        <v>2910</v>
      </c>
      <c r="Z449" s="98" t="s">
        <v>2910</v>
      </c>
      <c r="AA449" s="98" t="s">
        <v>2910</v>
      </c>
      <c r="AB449" s="54" t="s">
        <v>5398</v>
      </c>
      <c r="AC449" s="54" t="s">
        <v>567</v>
      </c>
      <c r="AD449" s="47">
        <v>796</v>
      </c>
      <c r="AE449" s="47" t="s">
        <v>555</v>
      </c>
      <c r="AF449" s="47">
        <v>1</v>
      </c>
      <c r="AG449" s="99">
        <v>45</v>
      </c>
      <c r="AH449" s="53" t="s">
        <v>4372</v>
      </c>
      <c r="AI449" s="100">
        <v>42859</v>
      </c>
      <c r="AJ449" s="53">
        <v>42859</v>
      </c>
      <c r="AK449" s="100">
        <v>43100</v>
      </c>
      <c r="AL449" s="47">
        <v>2017</v>
      </c>
      <c r="AM449" s="98" t="s">
        <v>2910</v>
      </c>
      <c r="AN449" s="47" t="s">
        <v>2911</v>
      </c>
      <c r="AO449" s="264" t="s">
        <v>4649</v>
      </c>
      <c r="AP449" s="48" t="s">
        <v>4650</v>
      </c>
      <c r="AQ449" s="47" t="s">
        <v>2914</v>
      </c>
      <c r="AR449" s="99">
        <v>2018</v>
      </c>
      <c r="AS449" s="115">
        <v>5123.7692493999984</v>
      </c>
      <c r="AT449" s="98"/>
      <c r="AU449" s="89">
        <v>1.56</v>
      </c>
      <c r="AV449" s="47" t="s">
        <v>136</v>
      </c>
      <c r="AW449" s="47" t="s">
        <v>3353</v>
      </c>
    </row>
    <row r="450" spans="1:49" s="84" customFormat="1" ht="54" customHeight="1">
      <c r="A450" s="47">
        <v>1</v>
      </c>
      <c r="B450" s="47" t="s">
        <v>4651</v>
      </c>
      <c r="C450" s="47" t="s">
        <v>131</v>
      </c>
      <c r="D450" s="47" t="s">
        <v>1647</v>
      </c>
      <c r="E450" s="48" t="s">
        <v>3442</v>
      </c>
      <c r="F450" s="57" t="s">
        <v>5725</v>
      </c>
      <c r="G450" s="48" t="s">
        <v>4652</v>
      </c>
      <c r="H450" s="50" t="s">
        <v>2907</v>
      </c>
      <c r="I450" s="47" t="s">
        <v>2908</v>
      </c>
      <c r="J450" s="47" t="s">
        <v>135</v>
      </c>
      <c r="K450" s="47" t="s">
        <v>136</v>
      </c>
      <c r="L450" s="47" t="s">
        <v>2909</v>
      </c>
      <c r="M450" s="47" t="s">
        <v>2910</v>
      </c>
      <c r="N450" s="47" t="s">
        <v>2867</v>
      </c>
      <c r="O450" s="89">
        <v>297357.97044372879</v>
      </c>
      <c r="P450" s="89">
        <v>294283.16471523989</v>
      </c>
      <c r="Q450" s="89">
        <v>294283.16471523989</v>
      </c>
      <c r="R450" s="89">
        <v>347254.13436398306</v>
      </c>
      <c r="S450" s="51" t="s">
        <v>566</v>
      </c>
      <c r="T450" s="52" t="s">
        <v>131</v>
      </c>
      <c r="U450" s="52" t="s">
        <v>139</v>
      </c>
      <c r="V450" s="100">
        <v>42840</v>
      </c>
      <c r="W450" s="100">
        <v>42870</v>
      </c>
      <c r="X450" s="98" t="s">
        <v>2910</v>
      </c>
      <c r="Y450" s="98" t="s">
        <v>2910</v>
      </c>
      <c r="Z450" s="98" t="s">
        <v>2910</v>
      </c>
      <c r="AA450" s="98" t="s">
        <v>2910</v>
      </c>
      <c r="AB450" s="54" t="s">
        <v>5398</v>
      </c>
      <c r="AC450" s="54" t="s">
        <v>567</v>
      </c>
      <c r="AD450" s="47">
        <v>796</v>
      </c>
      <c r="AE450" s="47" t="s">
        <v>555</v>
      </c>
      <c r="AF450" s="47">
        <v>1</v>
      </c>
      <c r="AG450" s="99">
        <v>45</v>
      </c>
      <c r="AH450" s="53" t="s">
        <v>4372</v>
      </c>
      <c r="AI450" s="100">
        <v>42890</v>
      </c>
      <c r="AJ450" s="53">
        <v>42890</v>
      </c>
      <c r="AK450" s="100">
        <v>43830</v>
      </c>
      <c r="AL450" s="50" t="s">
        <v>604</v>
      </c>
      <c r="AM450" s="98" t="s">
        <v>2910</v>
      </c>
      <c r="AN450" s="47" t="s">
        <v>2911</v>
      </c>
      <c r="AO450" s="264" t="s">
        <v>4653</v>
      </c>
      <c r="AP450" s="48" t="s">
        <v>4654</v>
      </c>
      <c r="AQ450" s="47" t="s">
        <v>2914</v>
      </c>
      <c r="AR450" s="99">
        <v>2020</v>
      </c>
      <c r="AS450" s="115">
        <v>430603.36979999999</v>
      </c>
      <c r="AT450" s="98">
        <v>0</v>
      </c>
      <c r="AU450" s="89">
        <v>48.3</v>
      </c>
      <c r="AV450" s="47" t="s">
        <v>135</v>
      </c>
      <c r="AW450" s="51" t="s">
        <v>2909</v>
      </c>
    </row>
    <row r="451" spans="1:49" s="102" customFormat="1" ht="45" customHeight="1">
      <c r="A451" s="47">
        <v>1</v>
      </c>
      <c r="B451" s="47" t="s">
        <v>4655</v>
      </c>
      <c r="C451" s="47" t="s">
        <v>131</v>
      </c>
      <c r="D451" s="47" t="s">
        <v>1647</v>
      </c>
      <c r="E451" s="48" t="s">
        <v>3442</v>
      </c>
      <c r="F451" s="57" t="s">
        <v>5726</v>
      </c>
      <c r="G451" s="48" t="s">
        <v>4656</v>
      </c>
      <c r="H451" s="50" t="s">
        <v>2907</v>
      </c>
      <c r="I451" s="47" t="s">
        <v>2908</v>
      </c>
      <c r="J451" s="47" t="s">
        <v>135</v>
      </c>
      <c r="K451" s="47" t="s">
        <v>136</v>
      </c>
      <c r="L451" s="47" t="s">
        <v>2909</v>
      </c>
      <c r="M451" s="47" t="s">
        <v>2910</v>
      </c>
      <c r="N451" s="47" t="s">
        <v>2867</v>
      </c>
      <c r="O451" s="89">
        <v>37950.67140165373</v>
      </c>
      <c r="P451" s="89">
        <v>26565.469981157581</v>
      </c>
      <c r="Q451" s="89">
        <v>26565.469981157581</v>
      </c>
      <c r="R451" s="89">
        <v>31347.254577765943</v>
      </c>
      <c r="S451" s="51" t="s">
        <v>566</v>
      </c>
      <c r="T451" s="52" t="s">
        <v>131</v>
      </c>
      <c r="U451" s="52" t="s">
        <v>139</v>
      </c>
      <c r="V451" s="100">
        <v>42840</v>
      </c>
      <c r="W451" s="100">
        <v>42870</v>
      </c>
      <c r="X451" s="98" t="s">
        <v>2910</v>
      </c>
      <c r="Y451" s="98" t="s">
        <v>2910</v>
      </c>
      <c r="Z451" s="98" t="s">
        <v>2910</v>
      </c>
      <c r="AA451" s="98" t="s">
        <v>2910</v>
      </c>
      <c r="AB451" s="54" t="s">
        <v>5398</v>
      </c>
      <c r="AC451" s="54" t="s">
        <v>567</v>
      </c>
      <c r="AD451" s="47">
        <v>796</v>
      </c>
      <c r="AE451" s="47" t="s">
        <v>555</v>
      </c>
      <c r="AF451" s="47">
        <v>1</v>
      </c>
      <c r="AG451" s="99">
        <v>45</v>
      </c>
      <c r="AH451" s="53" t="s">
        <v>4372</v>
      </c>
      <c r="AI451" s="100">
        <v>42890</v>
      </c>
      <c r="AJ451" s="53">
        <v>42890</v>
      </c>
      <c r="AK451" s="100">
        <v>43100</v>
      </c>
      <c r="AL451" s="50">
        <v>2017</v>
      </c>
      <c r="AM451" s="98" t="s">
        <v>2910</v>
      </c>
      <c r="AN451" s="47" t="s">
        <v>2911</v>
      </c>
      <c r="AO451" s="264" t="s">
        <v>4657</v>
      </c>
      <c r="AP451" s="48" t="s">
        <v>4658</v>
      </c>
      <c r="AQ451" s="47" t="s">
        <v>2914</v>
      </c>
      <c r="AR451" s="99">
        <v>2018</v>
      </c>
      <c r="AS451" s="115">
        <v>37817.82</v>
      </c>
      <c r="AT451" s="98">
        <v>0</v>
      </c>
      <c r="AU451" s="89">
        <v>4.5</v>
      </c>
      <c r="AV451" s="47" t="s">
        <v>135</v>
      </c>
      <c r="AW451" s="47" t="s">
        <v>2909</v>
      </c>
    </row>
    <row r="452" spans="1:49" s="84" customFormat="1" ht="44.25" customHeight="1">
      <c r="A452" s="47">
        <v>1</v>
      </c>
      <c r="B452" s="47" t="s">
        <v>4659</v>
      </c>
      <c r="C452" s="47" t="s">
        <v>131</v>
      </c>
      <c r="D452" s="47" t="s">
        <v>1647</v>
      </c>
      <c r="E452" s="48" t="s">
        <v>3442</v>
      </c>
      <c r="F452" s="57" t="s">
        <v>5727</v>
      </c>
      <c r="G452" s="48" t="s">
        <v>4660</v>
      </c>
      <c r="H452" s="57" t="s">
        <v>2907</v>
      </c>
      <c r="I452" s="57" t="s">
        <v>2908</v>
      </c>
      <c r="J452" s="47" t="s">
        <v>135</v>
      </c>
      <c r="K452" s="47" t="s">
        <v>136</v>
      </c>
      <c r="L452" s="47" t="s">
        <v>2909</v>
      </c>
      <c r="M452" s="47" t="s">
        <v>2910</v>
      </c>
      <c r="N452" s="47" t="s">
        <v>2867</v>
      </c>
      <c r="O452" s="89">
        <v>89383.47169491525</v>
      </c>
      <c r="P452" s="89">
        <v>84496.153115126101</v>
      </c>
      <c r="Q452" s="89">
        <v>84496.153115126101</v>
      </c>
      <c r="R452" s="89">
        <v>99705.460675848793</v>
      </c>
      <c r="S452" s="51" t="s">
        <v>566</v>
      </c>
      <c r="T452" s="52" t="s">
        <v>131</v>
      </c>
      <c r="U452" s="52" t="s">
        <v>139</v>
      </c>
      <c r="V452" s="100">
        <v>42840</v>
      </c>
      <c r="W452" s="100">
        <v>42870</v>
      </c>
      <c r="X452" s="98" t="s">
        <v>2910</v>
      </c>
      <c r="Y452" s="98" t="s">
        <v>2910</v>
      </c>
      <c r="Z452" s="98" t="s">
        <v>2910</v>
      </c>
      <c r="AA452" s="98" t="s">
        <v>2910</v>
      </c>
      <c r="AB452" s="54" t="s">
        <v>5398</v>
      </c>
      <c r="AC452" s="54" t="s">
        <v>567</v>
      </c>
      <c r="AD452" s="47">
        <v>796</v>
      </c>
      <c r="AE452" s="47" t="s">
        <v>555</v>
      </c>
      <c r="AF452" s="47">
        <v>1</v>
      </c>
      <c r="AG452" s="99">
        <v>45</v>
      </c>
      <c r="AH452" s="53" t="s">
        <v>4372</v>
      </c>
      <c r="AI452" s="100">
        <v>42890</v>
      </c>
      <c r="AJ452" s="53">
        <v>42890</v>
      </c>
      <c r="AK452" s="100">
        <v>43465</v>
      </c>
      <c r="AL452" s="50" t="s">
        <v>310</v>
      </c>
      <c r="AM452" s="98" t="s">
        <v>2910</v>
      </c>
      <c r="AN452" s="47" t="s">
        <v>2911</v>
      </c>
      <c r="AO452" s="264" t="s">
        <v>4661</v>
      </c>
      <c r="AP452" s="48" t="s">
        <v>4662</v>
      </c>
      <c r="AQ452" s="47" t="s">
        <v>2914</v>
      </c>
      <c r="AR452" s="99">
        <v>2019</v>
      </c>
      <c r="AS452" s="115">
        <v>117100.98159999997</v>
      </c>
      <c r="AT452" s="98">
        <v>0</v>
      </c>
      <c r="AU452" s="89">
        <v>11</v>
      </c>
      <c r="AV452" s="47" t="s">
        <v>135</v>
      </c>
      <c r="AW452" s="47" t="s">
        <v>2909</v>
      </c>
    </row>
    <row r="453" spans="1:49" s="84" customFormat="1" ht="111" customHeight="1">
      <c r="A453" s="47">
        <v>1</v>
      </c>
      <c r="B453" s="47" t="s">
        <v>4663</v>
      </c>
      <c r="C453" s="47" t="s">
        <v>131</v>
      </c>
      <c r="D453" s="47" t="s">
        <v>1647</v>
      </c>
      <c r="E453" s="48" t="s">
        <v>3442</v>
      </c>
      <c r="F453" s="57" t="s">
        <v>5728</v>
      </c>
      <c r="G453" s="48" t="s">
        <v>4664</v>
      </c>
      <c r="H453" s="50" t="s">
        <v>2907</v>
      </c>
      <c r="I453" s="47" t="s">
        <v>2908</v>
      </c>
      <c r="J453" s="47" t="s">
        <v>135</v>
      </c>
      <c r="K453" s="47" t="s">
        <v>136</v>
      </c>
      <c r="L453" s="47" t="s">
        <v>2909</v>
      </c>
      <c r="M453" s="47" t="s">
        <v>2910</v>
      </c>
      <c r="N453" s="47" t="s">
        <v>2867</v>
      </c>
      <c r="O453" s="89">
        <v>22052.538020005486</v>
      </c>
      <c r="P453" s="89">
        <v>20981.234811910934</v>
      </c>
      <c r="Q453" s="89">
        <v>20981.234811910934</v>
      </c>
      <c r="R453" s="89">
        <v>24757.857078054902</v>
      </c>
      <c r="S453" s="51" t="s">
        <v>566</v>
      </c>
      <c r="T453" s="52" t="s">
        <v>131</v>
      </c>
      <c r="U453" s="52" t="s">
        <v>139</v>
      </c>
      <c r="V453" s="100">
        <v>42840</v>
      </c>
      <c r="W453" s="100">
        <v>42870</v>
      </c>
      <c r="X453" s="98" t="s">
        <v>2910</v>
      </c>
      <c r="Y453" s="98" t="s">
        <v>2910</v>
      </c>
      <c r="Z453" s="98" t="s">
        <v>2910</v>
      </c>
      <c r="AA453" s="98" t="s">
        <v>2910</v>
      </c>
      <c r="AB453" s="54" t="s">
        <v>5398</v>
      </c>
      <c r="AC453" s="54" t="s">
        <v>567</v>
      </c>
      <c r="AD453" s="47">
        <v>796</v>
      </c>
      <c r="AE453" s="47" t="s">
        <v>555</v>
      </c>
      <c r="AF453" s="47">
        <v>1</v>
      </c>
      <c r="AG453" s="99">
        <v>45</v>
      </c>
      <c r="AH453" s="53" t="s">
        <v>4372</v>
      </c>
      <c r="AI453" s="100">
        <v>42890</v>
      </c>
      <c r="AJ453" s="53">
        <v>42890</v>
      </c>
      <c r="AK453" s="100">
        <v>43465</v>
      </c>
      <c r="AL453" s="50" t="s">
        <v>310</v>
      </c>
      <c r="AM453" s="98" t="s">
        <v>2910</v>
      </c>
      <c r="AN453" s="47" t="s">
        <v>2911</v>
      </c>
      <c r="AO453" s="264" t="s">
        <v>4665</v>
      </c>
      <c r="AP453" s="48" t="s">
        <v>4666</v>
      </c>
      <c r="AQ453" s="47" t="s">
        <v>2914</v>
      </c>
      <c r="AR453" s="99">
        <v>2019</v>
      </c>
      <c r="AS453" s="115">
        <v>29009.922399999996</v>
      </c>
      <c r="AT453" s="98">
        <v>0</v>
      </c>
      <c r="AU453" s="89">
        <v>10</v>
      </c>
      <c r="AV453" s="47" t="s">
        <v>135</v>
      </c>
      <c r="AW453" s="47" t="s">
        <v>2909</v>
      </c>
    </row>
    <row r="454" spans="1:49" s="84" customFormat="1" ht="76.5">
      <c r="A454" s="47">
        <v>1</v>
      </c>
      <c r="B454" s="47" t="s">
        <v>4667</v>
      </c>
      <c r="C454" s="47" t="s">
        <v>131</v>
      </c>
      <c r="D454" s="47" t="s">
        <v>1647</v>
      </c>
      <c r="E454" s="48" t="s">
        <v>3442</v>
      </c>
      <c r="F454" s="57" t="s">
        <v>5729</v>
      </c>
      <c r="G454" s="48" t="s">
        <v>4668</v>
      </c>
      <c r="H454" s="50" t="s">
        <v>2907</v>
      </c>
      <c r="I454" s="47" t="s">
        <v>2908</v>
      </c>
      <c r="J454" s="47" t="s">
        <v>135</v>
      </c>
      <c r="K454" s="47" t="s">
        <v>136</v>
      </c>
      <c r="L454" s="47" t="s">
        <v>2909</v>
      </c>
      <c r="M454" s="47" t="s">
        <v>2910</v>
      </c>
      <c r="N454" s="47" t="s">
        <v>2867</v>
      </c>
      <c r="O454" s="89">
        <v>235582.61875740311</v>
      </c>
      <c r="P454" s="89">
        <v>203866.63443950424</v>
      </c>
      <c r="Q454" s="89">
        <v>203866.63443950424</v>
      </c>
      <c r="R454" s="89">
        <v>240562.62863861499</v>
      </c>
      <c r="S454" s="51" t="s">
        <v>566</v>
      </c>
      <c r="T454" s="52" t="s">
        <v>131</v>
      </c>
      <c r="U454" s="52" t="s">
        <v>139</v>
      </c>
      <c r="V454" s="100">
        <v>42840</v>
      </c>
      <c r="W454" s="100">
        <v>42870</v>
      </c>
      <c r="X454" s="98" t="s">
        <v>2910</v>
      </c>
      <c r="Y454" s="98" t="s">
        <v>2910</v>
      </c>
      <c r="Z454" s="98" t="s">
        <v>2910</v>
      </c>
      <c r="AA454" s="98" t="s">
        <v>2910</v>
      </c>
      <c r="AB454" s="54" t="s">
        <v>5398</v>
      </c>
      <c r="AC454" s="54" t="s">
        <v>567</v>
      </c>
      <c r="AD454" s="47">
        <v>796</v>
      </c>
      <c r="AE454" s="47" t="s">
        <v>555</v>
      </c>
      <c r="AF454" s="47">
        <v>1</v>
      </c>
      <c r="AG454" s="99">
        <v>45</v>
      </c>
      <c r="AH454" s="53" t="s">
        <v>4372</v>
      </c>
      <c r="AI454" s="100">
        <v>42890</v>
      </c>
      <c r="AJ454" s="53">
        <v>42890</v>
      </c>
      <c r="AK454" s="100">
        <v>43465</v>
      </c>
      <c r="AL454" s="50" t="s">
        <v>310</v>
      </c>
      <c r="AM454" s="98" t="s">
        <v>2910</v>
      </c>
      <c r="AN454" s="47" t="s">
        <v>2911</v>
      </c>
      <c r="AO454" s="264" t="s">
        <v>4669</v>
      </c>
      <c r="AP454" s="48" t="s">
        <v>4670</v>
      </c>
      <c r="AQ454" s="47" t="s">
        <v>2914</v>
      </c>
      <c r="AR454" s="99">
        <v>2019</v>
      </c>
      <c r="AS454" s="115">
        <v>259185.37159999998</v>
      </c>
      <c r="AT454" s="98">
        <v>0</v>
      </c>
      <c r="AU454" s="89">
        <v>46</v>
      </c>
      <c r="AV454" s="47" t="s">
        <v>135</v>
      </c>
      <c r="AW454" s="51" t="s">
        <v>2909</v>
      </c>
    </row>
    <row r="455" spans="1:49" s="84" customFormat="1" ht="66.75" customHeight="1">
      <c r="A455" s="47">
        <v>1</v>
      </c>
      <c r="B455" s="47" t="s">
        <v>4671</v>
      </c>
      <c r="C455" s="47" t="s">
        <v>131</v>
      </c>
      <c r="D455" s="47" t="s">
        <v>1647</v>
      </c>
      <c r="E455" s="48" t="s">
        <v>3442</v>
      </c>
      <c r="F455" s="57" t="s">
        <v>5730</v>
      </c>
      <c r="G455" s="48" t="s">
        <v>4672</v>
      </c>
      <c r="H455" s="50" t="s">
        <v>2907</v>
      </c>
      <c r="I455" s="47" t="s">
        <v>2908</v>
      </c>
      <c r="J455" s="47" t="s">
        <v>135</v>
      </c>
      <c r="K455" s="47" t="s">
        <v>136</v>
      </c>
      <c r="L455" s="47" t="s">
        <v>2909</v>
      </c>
      <c r="M455" s="47" t="s">
        <v>2910</v>
      </c>
      <c r="N455" s="47" t="s">
        <v>2867</v>
      </c>
      <c r="O455" s="89">
        <v>43645.244765066782</v>
      </c>
      <c r="P455" s="89">
        <v>41917.841529090882</v>
      </c>
      <c r="Q455" s="89">
        <v>41917.841529090882</v>
      </c>
      <c r="R455" s="89">
        <v>49463.053004327237</v>
      </c>
      <c r="S455" s="51" t="s">
        <v>566</v>
      </c>
      <c r="T455" s="52" t="s">
        <v>131</v>
      </c>
      <c r="U455" s="52" t="s">
        <v>139</v>
      </c>
      <c r="V455" s="100">
        <v>42840</v>
      </c>
      <c r="W455" s="100">
        <v>42870</v>
      </c>
      <c r="X455" s="98" t="s">
        <v>2910</v>
      </c>
      <c r="Y455" s="98" t="s">
        <v>2910</v>
      </c>
      <c r="Z455" s="98" t="s">
        <v>2910</v>
      </c>
      <c r="AA455" s="98" t="s">
        <v>2910</v>
      </c>
      <c r="AB455" s="54" t="s">
        <v>5398</v>
      </c>
      <c r="AC455" s="54" t="s">
        <v>567</v>
      </c>
      <c r="AD455" s="47">
        <v>796</v>
      </c>
      <c r="AE455" s="47" t="s">
        <v>555</v>
      </c>
      <c r="AF455" s="47">
        <v>1</v>
      </c>
      <c r="AG455" s="99">
        <v>45</v>
      </c>
      <c r="AH455" s="53" t="s">
        <v>4372</v>
      </c>
      <c r="AI455" s="100">
        <v>42890</v>
      </c>
      <c r="AJ455" s="53">
        <v>42890</v>
      </c>
      <c r="AK455" s="100">
        <v>43100</v>
      </c>
      <c r="AL455" s="50">
        <v>2017</v>
      </c>
      <c r="AM455" s="98" t="s">
        <v>2910</v>
      </c>
      <c r="AN455" s="47" t="s">
        <v>2911</v>
      </c>
      <c r="AO455" s="264" t="s">
        <v>4673</v>
      </c>
      <c r="AP455" s="48" t="s">
        <v>4674</v>
      </c>
      <c r="AQ455" s="47" t="s">
        <v>2914</v>
      </c>
      <c r="AR455" s="116">
        <v>2018</v>
      </c>
      <c r="AS455" s="115">
        <v>60723.861999999994</v>
      </c>
      <c r="AT455" s="98">
        <v>0</v>
      </c>
      <c r="AU455" s="89">
        <v>10</v>
      </c>
      <c r="AV455" s="47" t="s">
        <v>135</v>
      </c>
      <c r="AW455" s="47" t="s">
        <v>2909</v>
      </c>
    </row>
    <row r="456" spans="1:49" s="102" customFormat="1" ht="63.75">
      <c r="A456" s="47">
        <v>1</v>
      </c>
      <c r="B456" s="47" t="s">
        <v>4675</v>
      </c>
      <c r="C456" s="47" t="s">
        <v>131</v>
      </c>
      <c r="D456" s="47" t="s">
        <v>1647</v>
      </c>
      <c r="E456" s="48" t="s">
        <v>3442</v>
      </c>
      <c r="F456" s="57" t="s">
        <v>5731</v>
      </c>
      <c r="G456" s="48" t="s">
        <v>4676</v>
      </c>
      <c r="H456" s="50" t="s">
        <v>2907</v>
      </c>
      <c r="I456" s="47" t="s">
        <v>2908</v>
      </c>
      <c r="J456" s="47" t="s">
        <v>135</v>
      </c>
      <c r="K456" s="47" t="s">
        <v>136</v>
      </c>
      <c r="L456" s="47" t="s">
        <v>2909</v>
      </c>
      <c r="M456" s="47" t="s">
        <v>2910</v>
      </c>
      <c r="N456" s="47" t="s">
        <v>2867</v>
      </c>
      <c r="O456" s="89">
        <v>17665.611902203389</v>
      </c>
      <c r="P456" s="89">
        <v>16266.454886123751</v>
      </c>
      <c r="Q456" s="89">
        <v>16266.454886123751</v>
      </c>
      <c r="R456" s="89">
        <v>19194.416765626025</v>
      </c>
      <c r="S456" s="47" t="s">
        <v>566</v>
      </c>
      <c r="T456" s="52" t="s">
        <v>131</v>
      </c>
      <c r="U456" s="52" t="s">
        <v>139</v>
      </c>
      <c r="V456" s="100">
        <v>42809</v>
      </c>
      <c r="W456" s="100">
        <v>42839</v>
      </c>
      <c r="X456" s="98" t="s">
        <v>2910</v>
      </c>
      <c r="Y456" s="98" t="s">
        <v>2910</v>
      </c>
      <c r="Z456" s="98" t="s">
        <v>2910</v>
      </c>
      <c r="AA456" s="98" t="s">
        <v>2910</v>
      </c>
      <c r="AB456" s="54" t="s">
        <v>5398</v>
      </c>
      <c r="AC456" s="54" t="s">
        <v>567</v>
      </c>
      <c r="AD456" s="47">
        <v>796</v>
      </c>
      <c r="AE456" s="47" t="s">
        <v>555</v>
      </c>
      <c r="AF456" s="47">
        <v>1</v>
      </c>
      <c r="AG456" s="99">
        <v>45</v>
      </c>
      <c r="AH456" s="53" t="s">
        <v>4372</v>
      </c>
      <c r="AI456" s="100">
        <v>42859</v>
      </c>
      <c r="AJ456" s="53">
        <v>42859</v>
      </c>
      <c r="AK456" s="100">
        <v>43100</v>
      </c>
      <c r="AL456" s="50">
        <v>2017</v>
      </c>
      <c r="AM456" s="98"/>
      <c r="AN456" s="47" t="s">
        <v>2911</v>
      </c>
      <c r="AO456" s="264" t="s">
        <v>4677</v>
      </c>
      <c r="AP456" s="48" t="s">
        <v>4678</v>
      </c>
      <c r="AQ456" s="47" t="s">
        <v>2914</v>
      </c>
      <c r="AR456" s="99">
        <v>2018</v>
      </c>
      <c r="AS456" s="115">
        <v>22512.277144599997</v>
      </c>
      <c r="AT456" s="98">
        <v>0</v>
      </c>
      <c r="AU456" s="89">
        <v>3.2</v>
      </c>
      <c r="AV456" s="47" t="s">
        <v>135</v>
      </c>
      <c r="AW456" s="47" t="s">
        <v>2909</v>
      </c>
    </row>
    <row r="457" spans="1:49" s="102" customFormat="1" ht="63.75">
      <c r="A457" s="47">
        <v>1</v>
      </c>
      <c r="B457" s="47" t="s">
        <v>4679</v>
      </c>
      <c r="C457" s="47" t="s">
        <v>131</v>
      </c>
      <c r="D457" s="47" t="s">
        <v>1647</v>
      </c>
      <c r="E457" s="48" t="s">
        <v>3442</v>
      </c>
      <c r="F457" s="57" t="s">
        <v>5732</v>
      </c>
      <c r="G457" s="48" t="s">
        <v>4680</v>
      </c>
      <c r="H457" s="50" t="s">
        <v>2907</v>
      </c>
      <c r="I457" s="47" t="s">
        <v>2908</v>
      </c>
      <c r="J457" s="47" t="s">
        <v>135</v>
      </c>
      <c r="K457" s="47" t="s">
        <v>136</v>
      </c>
      <c r="L457" s="47" t="s">
        <v>2909</v>
      </c>
      <c r="M457" s="47" t="s">
        <v>2910</v>
      </c>
      <c r="N457" s="47" t="s">
        <v>2867</v>
      </c>
      <c r="O457" s="89">
        <v>5599.3583618644088</v>
      </c>
      <c r="P457" s="89">
        <v>5297.4700427566395</v>
      </c>
      <c r="Q457" s="89">
        <v>5297.4700427566395</v>
      </c>
      <c r="R457" s="89">
        <v>6251.0146504528338</v>
      </c>
      <c r="S457" s="47" t="s">
        <v>566</v>
      </c>
      <c r="T457" s="52" t="s">
        <v>131</v>
      </c>
      <c r="U457" s="52" t="s">
        <v>139</v>
      </c>
      <c r="V457" s="100">
        <v>42809</v>
      </c>
      <c r="W457" s="100">
        <v>42839</v>
      </c>
      <c r="X457" s="98" t="s">
        <v>2910</v>
      </c>
      <c r="Y457" s="98" t="s">
        <v>2910</v>
      </c>
      <c r="Z457" s="98" t="s">
        <v>2910</v>
      </c>
      <c r="AA457" s="98" t="s">
        <v>2910</v>
      </c>
      <c r="AB457" s="54" t="s">
        <v>5398</v>
      </c>
      <c r="AC457" s="54" t="s">
        <v>567</v>
      </c>
      <c r="AD457" s="47">
        <v>796</v>
      </c>
      <c r="AE457" s="47" t="s">
        <v>555</v>
      </c>
      <c r="AF457" s="47">
        <v>1</v>
      </c>
      <c r="AG457" s="99">
        <v>45</v>
      </c>
      <c r="AH457" s="53" t="s">
        <v>4372</v>
      </c>
      <c r="AI457" s="100">
        <v>42859</v>
      </c>
      <c r="AJ457" s="53">
        <v>42859</v>
      </c>
      <c r="AK457" s="100">
        <v>43100</v>
      </c>
      <c r="AL457" s="50">
        <v>2017</v>
      </c>
      <c r="AM457" s="98"/>
      <c r="AN457" s="47" t="s">
        <v>2911</v>
      </c>
      <c r="AO457" s="264" t="s">
        <v>4681</v>
      </c>
      <c r="AP457" s="48" t="s">
        <v>4682</v>
      </c>
      <c r="AQ457" s="47" t="s">
        <v>2914</v>
      </c>
      <c r="AR457" s="99">
        <v>2018</v>
      </c>
      <c r="AS457" s="115">
        <v>17591.565976799997</v>
      </c>
      <c r="AT457" s="117">
        <v>2</v>
      </c>
      <c r="AU457" s="98">
        <v>2</v>
      </c>
      <c r="AV457" s="47" t="s">
        <v>135</v>
      </c>
      <c r="AW457" s="47" t="s">
        <v>2909</v>
      </c>
    </row>
    <row r="458" spans="1:49" s="102" customFormat="1" ht="38.25">
      <c r="A458" s="47">
        <v>2</v>
      </c>
      <c r="B458" s="47" t="s">
        <v>4683</v>
      </c>
      <c r="C458" s="47" t="s">
        <v>131</v>
      </c>
      <c r="D458" s="47" t="s">
        <v>1647</v>
      </c>
      <c r="E458" s="48" t="s">
        <v>64</v>
      </c>
      <c r="F458" s="57" t="s">
        <v>5733</v>
      </c>
      <c r="G458" s="48" t="s">
        <v>4684</v>
      </c>
      <c r="H458" s="50" t="s">
        <v>2603</v>
      </c>
      <c r="I458" s="47" t="s">
        <v>3474</v>
      </c>
      <c r="J458" s="47" t="s">
        <v>135</v>
      </c>
      <c r="K458" s="47" t="s">
        <v>136</v>
      </c>
      <c r="L458" s="47" t="s">
        <v>2885</v>
      </c>
      <c r="M458" s="47" t="s">
        <v>2910</v>
      </c>
      <c r="N458" s="47" t="s">
        <v>2867</v>
      </c>
      <c r="O458" s="89">
        <v>1585.5926277733199</v>
      </c>
      <c r="P458" s="89">
        <v>1010.4233140175932</v>
      </c>
      <c r="Q458" s="89">
        <v>1010.4233140175932</v>
      </c>
      <c r="R458" s="89">
        <v>1192.2995105407599</v>
      </c>
      <c r="S458" s="47" t="s">
        <v>566</v>
      </c>
      <c r="T458" s="52" t="s">
        <v>131</v>
      </c>
      <c r="U458" s="52" t="s">
        <v>139</v>
      </c>
      <c r="V458" s="100">
        <v>42795</v>
      </c>
      <c r="W458" s="100">
        <v>42815</v>
      </c>
      <c r="X458" s="98" t="s">
        <v>2910</v>
      </c>
      <c r="Y458" s="98" t="s">
        <v>2910</v>
      </c>
      <c r="Z458" s="98" t="s">
        <v>2910</v>
      </c>
      <c r="AA458" s="98" t="s">
        <v>2910</v>
      </c>
      <c r="AB458" s="54" t="s">
        <v>5634</v>
      </c>
      <c r="AC458" s="54" t="s">
        <v>567</v>
      </c>
      <c r="AD458" s="47">
        <v>796</v>
      </c>
      <c r="AE458" s="47" t="s">
        <v>555</v>
      </c>
      <c r="AF458" s="47">
        <v>1</v>
      </c>
      <c r="AG458" s="99">
        <v>45</v>
      </c>
      <c r="AH458" s="53" t="s">
        <v>4372</v>
      </c>
      <c r="AI458" s="100">
        <v>42835</v>
      </c>
      <c r="AJ458" s="53">
        <v>42835</v>
      </c>
      <c r="AK458" s="100">
        <v>42895</v>
      </c>
      <c r="AL458" s="50">
        <v>2017</v>
      </c>
      <c r="AM458" s="98"/>
      <c r="AN458" s="47" t="s">
        <v>2911</v>
      </c>
      <c r="AO458" s="264" t="s">
        <v>4685</v>
      </c>
      <c r="AP458" s="48" t="s">
        <v>4686</v>
      </c>
      <c r="AQ458" s="47" t="s">
        <v>2914</v>
      </c>
      <c r="AR458" s="99">
        <v>2017</v>
      </c>
      <c r="AS458" s="115">
        <v>1312.16</v>
      </c>
      <c r="AT458" s="117">
        <v>0.4</v>
      </c>
      <c r="AU458" s="98">
        <v>1.6</v>
      </c>
      <c r="AV458" s="47" t="s">
        <v>136</v>
      </c>
      <c r="AW458" s="47" t="s">
        <v>3353</v>
      </c>
    </row>
    <row r="459" spans="1:49" s="102" customFormat="1" ht="51">
      <c r="A459" s="47">
        <v>2</v>
      </c>
      <c r="B459" s="47" t="s">
        <v>4687</v>
      </c>
      <c r="C459" s="47" t="s">
        <v>131</v>
      </c>
      <c r="D459" s="47" t="s">
        <v>1647</v>
      </c>
      <c r="E459" s="48" t="s">
        <v>3442</v>
      </c>
      <c r="F459" s="57" t="s">
        <v>5734</v>
      </c>
      <c r="G459" s="48" t="s">
        <v>4688</v>
      </c>
      <c r="H459" s="50" t="s">
        <v>2907</v>
      </c>
      <c r="I459" s="47" t="s">
        <v>2908</v>
      </c>
      <c r="J459" s="47" t="s">
        <v>135</v>
      </c>
      <c r="K459" s="47" t="s">
        <v>136</v>
      </c>
      <c r="L459" s="47" t="s">
        <v>2885</v>
      </c>
      <c r="M459" s="47" t="s">
        <v>2910</v>
      </c>
      <c r="N459" s="47" t="s">
        <v>2867</v>
      </c>
      <c r="O459" s="89">
        <v>1135.7083471183796</v>
      </c>
      <c r="P459" s="89">
        <v>1106.0365362887119</v>
      </c>
      <c r="Q459" s="89">
        <v>1106.0365362887119</v>
      </c>
      <c r="R459" s="89">
        <v>1305.12311282068</v>
      </c>
      <c r="S459" s="47" t="s">
        <v>566</v>
      </c>
      <c r="T459" s="52" t="s">
        <v>131</v>
      </c>
      <c r="U459" s="52" t="s">
        <v>139</v>
      </c>
      <c r="V459" s="100">
        <v>42809</v>
      </c>
      <c r="W459" s="100">
        <v>42839</v>
      </c>
      <c r="X459" s="98" t="s">
        <v>2910</v>
      </c>
      <c r="Y459" s="98" t="s">
        <v>2910</v>
      </c>
      <c r="Z459" s="98" t="s">
        <v>2910</v>
      </c>
      <c r="AA459" s="98" t="s">
        <v>2910</v>
      </c>
      <c r="AB459" s="54" t="s">
        <v>5398</v>
      </c>
      <c r="AC459" s="54" t="s">
        <v>567</v>
      </c>
      <c r="AD459" s="47">
        <v>796</v>
      </c>
      <c r="AE459" s="47" t="s">
        <v>555</v>
      </c>
      <c r="AF459" s="47">
        <v>1</v>
      </c>
      <c r="AG459" s="99">
        <v>45</v>
      </c>
      <c r="AH459" s="53" t="s">
        <v>4372</v>
      </c>
      <c r="AI459" s="100">
        <v>42859</v>
      </c>
      <c r="AJ459" s="53">
        <v>42859</v>
      </c>
      <c r="AK459" s="100">
        <v>43100</v>
      </c>
      <c r="AL459" s="50">
        <v>2017</v>
      </c>
      <c r="AM459" s="98"/>
      <c r="AN459" s="47" t="s">
        <v>2911</v>
      </c>
      <c r="AO459" s="264" t="s">
        <v>4689</v>
      </c>
      <c r="AP459" s="48" t="s">
        <v>4690</v>
      </c>
      <c r="AQ459" s="47" t="s">
        <v>2914</v>
      </c>
      <c r="AR459" s="99">
        <v>2017</v>
      </c>
      <c r="AS459" s="115">
        <v>1312.16</v>
      </c>
      <c r="AT459" s="117">
        <v>0.4</v>
      </c>
      <c r="AU459" s="98">
        <v>1.8</v>
      </c>
      <c r="AV459" s="47" t="s">
        <v>136</v>
      </c>
      <c r="AW459" s="47" t="s">
        <v>3353</v>
      </c>
    </row>
    <row r="460" spans="1:49" s="102" customFormat="1" ht="51">
      <c r="A460" s="47">
        <v>2</v>
      </c>
      <c r="B460" s="47" t="s">
        <v>4691</v>
      </c>
      <c r="C460" s="47" t="s">
        <v>131</v>
      </c>
      <c r="D460" s="47" t="s">
        <v>1647</v>
      </c>
      <c r="E460" s="48" t="s">
        <v>3442</v>
      </c>
      <c r="F460" s="57" t="s">
        <v>5735</v>
      </c>
      <c r="G460" s="48" t="s">
        <v>4692</v>
      </c>
      <c r="H460" s="50" t="s">
        <v>2907</v>
      </c>
      <c r="I460" s="47" t="s">
        <v>2908</v>
      </c>
      <c r="J460" s="47" t="s">
        <v>135</v>
      </c>
      <c r="K460" s="47" t="s">
        <v>136</v>
      </c>
      <c r="L460" s="47" t="s">
        <v>2885</v>
      </c>
      <c r="M460" s="47" t="s">
        <v>2910</v>
      </c>
      <c r="N460" s="47" t="s">
        <v>2867</v>
      </c>
      <c r="O460" s="89">
        <v>991.28902713716116</v>
      </c>
      <c r="P460" s="89">
        <v>967.56833585038987</v>
      </c>
      <c r="Q460" s="89">
        <v>967.56833585038987</v>
      </c>
      <c r="R460" s="89">
        <v>1141.73063630346</v>
      </c>
      <c r="S460" s="47" t="s">
        <v>566</v>
      </c>
      <c r="T460" s="52" t="s">
        <v>131</v>
      </c>
      <c r="U460" s="52" t="s">
        <v>139</v>
      </c>
      <c r="V460" s="100">
        <v>42809</v>
      </c>
      <c r="W460" s="100">
        <v>42839</v>
      </c>
      <c r="X460" s="98" t="s">
        <v>2910</v>
      </c>
      <c r="Y460" s="98" t="s">
        <v>2910</v>
      </c>
      <c r="Z460" s="98" t="s">
        <v>2910</v>
      </c>
      <c r="AA460" s="98" t="s">
        <v>2910</v>
      </c>
      <c r="AB460" s="54" t="s">
        <v>5398</v>
      </c>
      <c r="AC460" s="54" t="s">
        <v>567</v>
      </c>
      <c r="AD460" s="47">
        <v>796</v>
      </c>
      <c r="AE460" s="47" t="s">
        <v>555</v>
      </c>
      <c r="AF460" s="47">
        <v>1</v>
      </c>
      <c r="AG460" s="99">
        <v>45</v>
      </c>
      <c r="AH460" s="53" t="s">
        <v>4372</v>
      </c>
      <c r="AI460" s="100">
        <v>42859</v>
      </c>
      <c r="AJ460" s="53">
        <v>42859</v>
      </c>
      <c r="AK460" s="100">
        <v>43100</v>
      </c>
      <c r="AL460" s="50">
        <v>2017</v>
      </c>
      <c r="AM460" s="98"/>
      <c r="AN460" s="47" t="s">
        <v>2911</v>
      </c>
      <c r="AO460" s="264" t="s">
        <v>4693</v>
      </c>
      <c r="AP460" s="48" t="s">
        <v>4694</v>
      </c>
      <c r="AQ460" s="47" t="s">
        <v>2914</v>
      </c>
      <c r="AR460" s="99">
        <v>2017</v>
      </c>
      <c r="AS460" s="115">
        <v>1158.76</v>
      </c>
      <c r="AT460" s="98">
        <v>0.25</v>
      </c>
      <c r="AU460" s="89">
        <v>0.6</v>
      </c>
      <c r="AV460" s="47" t="s">
        <v>136</v>
      </c>
      <c r="AW460" s="47" t="s">
        <v>3353</v>
      </c>
    </row>
    <row r="461" spans="1:49" s="102" customFormat="1" ht="51">
      <c r="A461" s="47">
        <v>2</v>
      </c>
      <c r="B461" s="47" t="s">
        <v>4695</v>
      </c>
      <c r="C461" s="47" t="s">
        <v>131</v>
      </c>
      <c r="D461" s="47" t="s">
        <v>1647</v>
      </c>
      <c r="E461" s="48" t="s">
        <v>3442</v>
      </c>
      <c r="F461" s="57" t="s">
        <v>5736</v>
      </c>
      <c r="G461" s="48" t="s">
        <v>4696</v>
      </c>
      <c r="H461" s="50" t="s">
        <v>2907</v>
      </c>
      <c r="I461" s="47" t="s">
        <v>2908</v>
      </c>
      <c r="J461" s="47" t="s">
        <v>135</v>
      </c>
      <c r="K461" s="47" t="s">
        <v>136</v>
      </c>
      <c r="L461" s="47" t="s">
        <v>2885</v>
      </c>
      <c r="M461" s="47" t="s">
        <v>2910</v>
      </c>
      <c r="N461" s="47" t="s">
        <v>2867</v>
      </c>
      <c r="O461" s="89">
        <v>2564.0334059448469</v>
      </c>
      <c r="P461" s="89">
        <v>2498.7140877121105</v>
      </c>
      <c r="Q461" s="89">
        <v>2498.7140877121105</v>
      </c>
      <c r="R461" s="89">
        <v>2948.4826235002902</v>
      </c>
      <c r="S461" s="47" t="s">
        <v>566</v>
      </c>
      <c r="T461" s="52" t="s">
        <v>131</v>
      </c>
      <c r="U461" s="52" t="s">
        <v>139</v>
      </c>
      <c r="V461" s="100">
        <v>42809</v>
      </c>
      <c r="W461" s="100">
        <v>42839</v>
      </c>
      <c r="X461" s="98" t="s">
        <v>2910</v>
      </c>
      <c r="Y461" s="98" t="s">
        <v>2910</v>
      </c>
      <c r="Z461" s="98" t="s">
        <v>2910</v>
      </c>
      <c r="AA461" s="98" t="s">
        <v>2910</v>
      </c>
      <c r="AB461" s="54" t="s">
        <v>5398</v>
      </c>
      <c r="AC461" s="54" t="s">
        <v>567</v>
      </c>
      <c r="AD461" s="47">
        <v>796</v>
      </c>
      <c r="AE461" s="47" t="s">
        <v>555</v>
      </c>
      <c r="AF461" s="47">
        <v>1</v>
      </c>
      <c r="AG461" s="99">
        <v>45</v>
      </c>
      <c r="AH461" s="53" t="s">
        <v>4372</v>
      </c>
      <c r="AI461" s="100">
        <v>42859</v>
      </c>
      <c r="AJ461" s="53">
        <v>42859</v>
      </c>
      <c r="AK461" s="100">
        <v>43100</v>
      </c>
      <c r="AL461" s="50">
        <v>2017</v>
      </c>
      <c r="AM461" s="98"/>
      <c r="AN461" s="47" t="s">
        <v>2911</v>
      </c>
      <c r="AO461" s="264" t="s">
        <v>4697</v>
      </c>
      <c r="AP461" s="48" t="s">
        <v>4698</v>
      </c>
      <c r="AQ461" s="47" t="s">
        <v>2914</v>
      </c>
      <c r="AR461" s="99">
        <v>2017</v>
      </c>
      <c r="AS461" s="115">
        <v>2997.2</v>
      </c>
      <c r="AT461" s="98">
        <v>0.4</v>
      </c>
      <c r="AU461" s="89">
        <v>1.1499999999999999</v>
      </c>
      <c r="AV461" s="47" t="s">
        <v>136</v>
      </c>
      <c r="AW461" s="47" t="s">
        <v>3353</v>
      </c>
    </row>
    <row r="462" spans="1:49" s="102" customFormat="1" ht="51">
      <c r="A462" s="47">
        <v>2</v>
      </c>
      <c r="B462" s="47" t="s">
        <v>4699</v>
      </c>
      <c r="C462" s="47" t="s">
        <v>131</v>
      </c>
      <c r="D462" s="47" t="s">
        <v>1647</v>
      </c>
      <c r="E462" s="48" t="s">
        <v>3442</v>
      </c>
      <c r="F462" s="57" t="s">
        <v>5737</v>
      </c>
      <c r="G462" s="48" t="s">
        <v>4700</v>
      </c>
      <c r="H462" s="50" t="s">
        <v>2907</v>
      </c>
      <c r="I462" s="47" t="s">
        <v>2908</v>
      </c>
      <c r="J462" s="47" t="s">
        <v>135</v>
      </c>
      <c r="K462" s="47" t="s">
        <v>136</v>
      </c>
      <c r="L462" s="47" t="s">
        <v>2885</v>
      </c>
      <c r="M462" s="47" t="s">
        <v>2910</v>
      </c>
      <c r="N462" s="47" t="s">
        <v>2867</v>
      </c>
      <c r="O462" s="89">
        <v>1689.6912137200025</v>
      </c>
      <c r="P462" s="89">
        <v>1648.1328603945424</v>
      </c>
      <c r="Q462" s="89">
        <v>1648.1328603945424</v>
      </c>
      <c r="R462" s="89">
        <v>1944.79677526556</v>
      </c>
      <c r="S462" s="47" t="s">
        <v>566</v>
      </c>
      <c r="T462" s="52" t="s">
        <v>131</v>
      </c>
      <c r="U462" s="52" t="s">
        <v>139</v>
      </c>
      <c r="V462" s="100">
        <v>42809</v>
      </c>
      <c r="W462" s="100">
        <v>42839</v>
      </c>
      <c r="X462" s="98" t="s">
        <v>2910</v>
      </c>
      <c r="Y462" s="98" t="s">
        <v>2910</v>
      </c>
      <c r="Z462" s="98" t="s">
        <v>2910</v>
      </c>
      <c r="AA462" s="98" t="s">
        <v>2910</v>
      </c>
      <c r="AB462" s="54" t="s">
        <v>5398</v>
      </c>
      <c r="AC462" s="54" t="s">
        <v>567</v>
      </c>
      <c r="AD462" s="47">
        <v>796</v>
      </c>
      <c r="AE462" s="47" t="s">
        <v>555</v>
      </c>
      <c r="AF462" s="47">
        <v>1</v>
      </c>
      <c r="AG462" s="99">
        <v>45</v>
      </c>
      <c r="AH462" s="53" t="s">
        <v>4372</v>
      </c>
      <c r="AI462" s="100">
        <v>42859</v>
      </c>
      <c r="AJ462" s="53">
        <v>42859</v>
      </c>
      <c r="AK462" s="100">
        <v>43100</v>
      </c>
      <c r="AL462" s="50">
        <v>2017</v>
      </c>
      <c r="AM462" s="98"/>
      <c r="AN462" s="47" t="s">
        <v>2911</v>
      </c>
      <c r="AO462" s="264" t="s">
        <v>4701</v>
      </c>
      <c r="AP462" s="48" t="s">
        <v>4702</v>
      </c>
      <c r="AQ462" s="47" t="s">
        <v>2914</v>
      </c>
      <c r="AR462" s="99">
        <v>2017</v>
      </c>
      <c r="AS462" s="115">
        <v>2211.91</v>
      </c>
      <c r="AT462" s="98">
        <v>0.25</v>
      </c>
      <c r="AU462" s="89">
        <v>0.9</v>
      </c>
      <c r="AV462" s="47" t="s">
        <v>136</v>
      </c>
      <c r="AW462" s="47" t="s">
        <v>3353</v>
      </c>
    </row>
    <row r="463" spans="1:49" s="102" customFormat="1" ht="38.25">
      <c r="A463" s="47">
        <v>2</v>
      </c>
      <c r="B463" s="47" t="s">
        <v>4703</v>
      </c>
      <c r="C463" s="47" t="s">
        <v>131</v>
      </c>
      <c r="D463" s="47" t="s">
        <v>1647</v>
      </c>
      <c r="E463" s="48" t="s">
        <v>64</v>
      </c>
      <c r="F463" s="57" t="s">
        <v>5738</v>
      </c>
      <c r="G463" s="48" t="s">
        <v>4704</v>
      </c>
      <c r="H463" s="50" t="s">
        <v>2603</v>
      </c>
      <c r="I463" s="47" t="s">
        <v>3474</v>
      </c>
      <c r="J463" s="47" t="s">
        <v>135</v>
      </c>
      <c r="K463" s="47" t="s">
        <v>136</v>
      </c>
      <c r="L463" s="47" t="s">
        <v>2885</v>
      </c>
      <c r="M463" s="47" t="s">
        <v>2910</v>
      </c>
      <c r="N463" s="47" t="s">
        <v>2867</v>
      </c>
      <c r="O463" s="89">
        <v>1606.8453226958018</v>
      </c>
      <c r="P463" s="89">
        <v>1124.7917258870611</v>
      </c>
      <c r="Q463" s="89">
        <v>1124.7917258870611</v>
      </c>
      <c r="R463" s="89">
        <v>1327.254236546732</v>
      </c>
      <c r="S463" s="47" t="s">
        <v>566</v>
      </c>
      <c r="T463" s="52" t="s">
        <v>131</v>
      </c>
      <c r="U463" s="52" t="s">
        <v>139</v>
      </c>
      <c r="V463" s="100">
        <v>42795</v>
      </c>
      <c r="W463" s="100">
        <v>42815</v>
      </c>
      <c r="X463" s="98" t="s">
        <v>2910</v>
      </c>
      <c r="Y463" s="98" t="s">
        <v>2910</v>
      </c>
      <c r="Z463" s="98" t="s">
        <v>2910</v>
      </c>
      <c r="AA463" s="98" t="s">
        <v>2910</v>
      </c>
      <c r="AB463" s="54" t="s">
        <v>5634</v>
      </c>
      <c r="AC463" s="54" t="s">
        <v>567</v>
      </c>
      <c r="AD463" s="47">
        <v>796</v>
      </c>
      <c r="AE463" s="47" t="s">
        <v>555</v>
      </c>
      <c r="AF463" s="47">
        <v>1</v>
      </c>
      <c r="AG463" s="99">
        <v>45</v>
      </c>
      <c r="AH463" s="53" t="s">
        <v>4372</v>
      </c>
      <c r="AI463" s="100">
        <v>42835</v>
      </c>
      <c r="AJ463" s="53">
        <v>42835</v>
      </c>
      <c r="AK463" s="100">
        <v>42895</v>
      </c>
      <c r="AL463" s="50">
        <v>2017</v>
      </c>
      <c r="AM463" s="98"/>
      <c r="AN463" s="47" t="s">
        <v>2911</v>
      </c>
      <c r="AO463" s="264" t="s">
        <v>4705</v>
      </c>
      <c r="AP463" s="48" t="s">
        <v>4706</v>
      </c>
      <c r="AQ463" s="47" t="s">
        <v>2914</v>
      </c>
      <c r="AR463" s="99">
        <v>2017</v>
      </c>
      <c r="AS463" s="115">
        <v>1733.4200000000005</v>
      </c>
      <c r="AT463" s="98">
        <v>0.4</v>
      </c>
      <c r="AU463" s="89">
        <v>1.5</v>
      </c>
      <c r="AV463" s="47" t="s">
        <v>136</v>
      </c>
      <c r="AW463" s="47" t="s">
        <v>3353</v>
      </c>
    </row>
    <row r="464" spans="1:49" s="102" customFormat="1" ht="51">
      <c r="A464" s="47">
        <v>2</v>
      </c>
      <c r="B464" s="47" t="s">
        <v>4707</v>
      </c>
      <c r="C464" s="47" t="s">
        <v>131</v>
      </c>
      <c r="D464" s="47" t="s">
        <v>1647</v>
      </c>
      <c r="E464" s="48" t="s">
        <v>3442</v>
      </c>
      <c r="F464" s="57" t="s">
        <v>5739</v>
      </c>
      <c r="G464" s="48" t="s">
        <v>4708</v>
      </c>
      <c r="H464" s="50" t="s">
        <v>2907</v>
      </c>
      <c r="I464" s="47" t="s">
        <v>2908</v>
      </c>
      <c r="J464" s="47" t="s">
        <v>135</v>
      </c>
      <c r="K464" s="47" t="s">
        <v>136</v>
      </c>
      <c r="L464" s="47" t="s">
        <v>2885</v>
      </c>
      <c r="M464" s="47" t="s">
        <v>2910</v>
      </c>
      <c r="N464" s="47" t="s">
        <v>2867</v>
      </c>
      <c r="O464" s="89">
        <v>2113.0340187747643</v>
      </c>
      <c r="P464" s="89">
        <v>2058.678004920695</v>
      </c>
      <c r="Q464" s="89">
        <v>2058.678004920695</v>
      </c>
      <c r="R464" s="89">
        <v>2429.2400458064199</v>
      </c>
      <c r="S464" s="47" t="s">
        <v>566</v>
      </c>
      <c r="T464" s="52" t="s">
        <v>131</v>
      </c>
      <c r="U464" s="52" t="s">
        <v>139</v>
      </c>
      <c r="V464" s="100">
        <v>42809</v>
      </c>
      <c r="W464" s="100">
        <v>42839</v>
      </c>
      <c r="X464" s="98" t="s">
        <v>2910</v>
      </c>
      <c r="Y464" s="98" t="s">
        <v>2910</v>
      </c>
      <c r="Z464" s="98" t="s">
        <v>2910</v>
      </c>
      <c r="AA464" s="98" t="s">
        <v>2910</v>
      </c>
      <c r="AB464" s="54" t="s">
        <v>5398</v>
      </c>
      <c r="AC464" s="54" t="s">
        <v>567</v>
      </c>
      <c r="AD464" s="47">
        <v>796</v>
      </c>
      <c r="AE464" s="47" t="s">
        <v>555</v>
      </c>
      <c r="AF464" s="47">
        <v>1</v>
      </c>
      <c r="AG464" s="99">
        <v>45</v>
      </c>
      <c r="AH464" s="53" t="s">
        <v>4372</v>
      </c>
      <c r="AI464" s="100">
        <v>42859</v>
      </c>
      <c r="AJ464" s="53">
        <v>42859</v>
      </c>
      <c r="AK464" s="100">
        <v>43100</v>
      </c>
      <c r="AL464" s="50">
        <v>2017</v>
      </c>
      <c r="AM464" s="98"/>
      <c r="AN464" s="47" t="s">
        <v>2911</v>
      </c>
      <c r="AO464" s="264" t="s">
        <v>4709</v>
      </c>
      <c r="AP464" s="48" t="s">
        <v>4710</v>
      </c>
      <c r="AQ464" s="47" t="s">
        <v>2914</v>
      </c>
      <c r="AR464" s="99">
        <v>2017</v>
      </c>
      <c r="AS464" s="115">
        <v>2938.1999999999994</v>
      </c>
      <c r="AT464" s="98">
        <v>0</v>
      </c>
      <c r="AU464" s="89">
        <v>2.2000000000000002</v>
      </c>
      <c r="AV464" s="47" t="s">
        <v>136</v>
      </c>
      <c r="AW464" s="47" t="s">
        <v>3353</v>
      </c>
    </row>
    <row r="465" spans="1:49" s="102" customFormat="1" ht="63.75">
      <c r="A465" s="47">
        <v>2</v>
      </c>
      <c r="B465" s="47" t="s">
        <v>4711</v>
      </c>
      <c r="C465" s="47" t="s">
        <v>131</v>
      </c>
      <c r="D465" s="47" t="s">
        <v>1647</v>
      </c>
      <c r="E465" s="48" t="s">
        <v>3442</v>
      </c>
      <c r="F465" s="57" t="s">
        <v>5740</v>
      </c>
      <c r="G465" s="48" t="s">
        <v>4712</v>
      </c>
      <c r="H465" s="50" t="s">
        <v>2907</v>
      </c>
      <c r="I465" s="47" t="s">
        <v>2908</v>
      </c>
      <c r="J465" s="47" t="s">
        <v>135</v>
      </c>
      <c r="K465" s="47" t="s">
        <v>136</v>
      </c>
      <c r="L465" s="47" t="s">
        <v>2885</v>
      </c>
      <c r="M465" s="47" t="s">
        <v>2910</v>
      </c>
      <c r="N465" s="47" t="s">
        <v>2867</v>
      </c>
      <c r="O465" s="89">
        <v>2268.192676849902</v>
      </c>
      <c r="P465" s="89">
        <v>2210.7450249390936</v>
      </c>
      <c r="Q465" s="89">
        <v>2210.7450249390936</v>
      </c>
      <c r="R465" s="89">
        <v>2608.6791294281302</v>
      </c>
      <c r="S465" s="47" t="s">
        <v>566</v>
      </c>
      <c r="T465" s="52" t="s">
        <v>131</v>
      </c>
      <c r="U465" s="52" t="s">
        <v>139</v>
      </c>
      <c r="V465" s="100">
        <v>42809</v>
      </c>
      <c r="W465" s="100">
        <v>42839</v>
      </c>
      <c r="X465" s="98" t="s">
        <v>2910</v>
      </c>
      <c r="Y465" s="98" t="s">
        <v>2910</v>
      </c>
      <c r="Z465" s="98" t="s">
        <v>2910</v>
      </c>
      <c r="AA465" s="98" t="s">
        <v>2910</v>
      </c>
      <c r="AB465" s="54" t="s">
        <v>5398</v>
      </c>
      <c r="AC465" s="54" t="s">
        <v>567</v>
      </c>
      <c r="AD465" s="47">
        <v>796</v>
      </c>
      <c r="AE465" s="47" t="s">
        <v>555</v>
      </c>
      <c r="AF465" s="47">
        <v>1</v>
      </c>
      <c r="AG465" s="99">
        <v>45</v>
      </c>
      <c r="AH465" s="53" t="s">
        <v>4372</v>
      </c>
      <c r="AI465" s="100">
        <v>42859</v>
      </c>
      <c r="AJ465" s="53">
        <v>42859</v>
      </c>
      <c r="AK465" s="100">
        <v>43100</v>
      </c>
      <c r="AL465" s="50">
        <v>2017</v>
      </c>
      <c r="AM465" s="98"/>
      <c r="AN465" s="47" t="s">
        <v>2911</v>
      </c>
      <c r="AO465" s="264" t="s">
        <v>4713</v>
      </c>
      <c r="AP465" s="48" t="s">
        <v>4714</v>
      </c>
      <c r="AQ465" s="47" t="s">
        <v>2914</v>
      </c>
      <c r="AR465" s="99">
        <v>2017</v>
      </c>
      <c r="AS465" s="115">
        <v>3054.43</v>
      </c>
      <c r="AT465" s="98">
        <v>0</v>
      </c>
      <c r="AU465" s="89">
        <v>1.85</v>
      </c>
      <c r="AV465" s="47" t="s">
        <v>136</v>
      </c>
      <c r="AW465" s="47" t="s">
        <v>3353</v>
      </c>
    </row>
    <row r="466" spans="1:49" s="102" customFormat="1" ht="51">
      <c r="A466" s="47">
        <v>2</v>
      </c>
      <c r="B466" s="47" t="s">
        <v>4715</v>
      </c>
      <c r="C466" s="47" t="s">
        <v>131</v>
      </c>
      <c r="D466" s="47" t="s">
        <v>1647</v>
      </c>
      <c r="E466" s="48" t="s">
        <v>3442</v>
      </c>
      <c r="F466" s="57" t="s">
        <v>5741</v>
      </c>
      <c r="G466" s="48" t="s">
        <v>4716</v>
      </c>
      <c r="H466" s="50" t="s">
        <v>2907</v>
      </c>
      <c r="I466" s="47" t="s">
        <v>2908</v>
      </c>
      <c r="J466" s="47" t="s">
        <v>135</v>
      </c>
      <c r="K466" s="47" t="s">
        <v>136</v>
      </c>
      <c r="L466" s="47" t="s">
        <v>2885</v>
      </c>
      <c r="M466" s="47" t="s">
        <v>2910</v>
      </c>
      <c r="N466" s="47" t="s">
        <v>2867</v>
      </c>
      <c r="O466" s="89">
        <v>3411.1161447697764</v>
      </c>
      <c r="P466" s="89">
        <v>3322.363065202017</v>
      </c>
      <c r="Q466" s="89">
        <v>3322.363065202017</v>
      </c>
      <c r="R466" s="89">
        <v>3920.38841693838</v>
      </c>
      <c r="S466" s="47" t="s">
        <v>566</v>
      </c>
      <c r="T466" s="52" t="s">
        <v>131</v>
      </c>
      <c r="U466" s="52" t="s">
        <v>139</v>
      </c>
      <c r="V466" s="100">
        <v>42809</v>
      </c>
      <c r="W466" s="100">
        <v>42839</v>
      </c>
      <c r="X466" s="98" t="s">
        <v>2910</v>
      </c>
      <c r="Y466" s="98" t="s">
        <v>2910</v>
      </c>
      <c r="Z466" s="98" t="s">
        <v>2910</v>
      </c>
      <c r="AA466" s="98" t="s">
        <v>2910</v>
      </c>
      <c r="AB466" s="54" t="s">
        <v>5398</v>
      </c>
      <c r="AC466" s="54" t="s">
        <v>567</v>
      </c>
      <c r="AD466" s="47">
        <v>796</v>
      </c>
      <c r="AE466" s="47" t="s">
        <v>555</v>
      </c>
      <c r="AF466" s="47">
        <v>1</v>
      </c>
      <c r="AG466" s="99">
        <v>45</v>
      </c>
      <c r="AH466" s="53" t="s">
        <v>4372</v>
      </c>
      <c r="AI466" s="100">
        <v>42859</v>
      </c>
      <c r="AJ466" s="53">
        <v>42859</v>
      </c>
      <c r="AK466" s="100">
        <v>43100</v>
      </c>
      <c r="AL466" s="50">
        <v>2017</v>
      </c>
      <c r="AM466" s="98"/>
      <c r="AN466" s="47" t="s">
        <v>2911</v>
      </c>
      <c r="AO466" s="264" t="s">
        <v>4717</v>
      </c>
      <c r="AP466" s="48" t="s">
        <v>4718</v>
      </c>
      <c r="AQ466" s="47" t="s">
        <v>2914</v>
      </c>
      <c r="AR466" s="99">
        <v>2017</v>
      </c>
      <c r="AS466" s="115">
        <v>4050.35</v>
      </c>
      <c r="AT466" s="98">
        <v>0</v>
      </c>
      <c r="AU466" s="89">
        <v>2.56</v>
      </c>
      <c r="AV466" s="47" t="s">
        <v>136</v>
      </c>
      <c r="AW466" s="47" t="s">
        <v>3353</v>
      </c>
    </row>
    <row r="467" spans="1:49" s="102" customFormat="1" ht="51">
      <c r="A467" s="47">
        <v>2</v>
      </c>
      <c r="B467" s="47" t="s">
        <v>4719</v>
      </c>
      <c r="C467" s="47" t="s">
        <v>131</v>
      </c>
      <c r="D467" s="47" t="s">
        <v>1647</v>
      </c>
      <c r="E467" s="48" t="s">
        <v>3442</v>
      </c>
      <c r="F467" s="57" t="s">
        <v>5742</v>
      </c>
      <c r="G467" s="48" t="s">
        <v>4720</v>
      </c>
      <c r="H467" s="50" t="s">
        <v>2907</v>
      </c>
      <c r="I467" s="47" t="s">
        <v>2908</v>
      </c>
      <c r="J467" s="47" t="s">
        <v>135</v>
      </c>
      <c r="K467" s="47" t="s">
        <v>136</v>
      </c>
      <c r="L467" s="47" t="s">
        <v>2885</v>
      </c>
      <c r="M467" s="47" t="s">
        <v>2910</v>
      </c>
      <c r="N467" s="47" t="s">
        <v>2867</v>
      </c>
      <c r="O467" s="89">
        <v>844.4913827861136</v>
      </c>
      <c r="P467" s="89">
        <v>822.34057505339808</v>
      </c>
      <c r="Q467" s="89">
        <v>822.34057505339808</v>
      </c>
      <c r="R467" s="89">
        <v>970.36187856300967</v>
      </c>
      <c r="S467" s="47" t="s">
        <v>566</v>
      </c>
      <c r="T467" s="52" t="s">
        <v>131</v>
      </c>
      <c r="U467" s="52" t="s">
        <v>139</v>
      </c>
      <c r="V467" s="100">
        <v>42809</v>
      </c>
      <c r="W467" s="100">
        <v>42839</v>
      </c>
      <c r="X467" s="98" t="s">
        <v>2910</v>
      </c>
      <c r="Y467" s="98" t="s">
        <v>2910</v>
      </c>
      <c r="Z467" s="98" t="s">
        <v>2910</v>
      </c>
      <c r="AA467" s="98" t="s">
        <v>2910</v>
      </c>
      <c r="AB467" s="54" t="s">
        <v>5398</v>
      </c>
      <c r="AC467" s="54" t="s">
        <v>567</v>
      </c>
      <c r="AD467" s="47">
        <v>796</v>
      </c>
      <c r="AE467" s="47" t="s">
        <v>555</v>
      </c>
      <c r="AF467" s="47">
        <v>1</v>
      </c>
      <c r="AG467" s="99">
        <v>45</v>
      </c>
      <c r="AH467" s="53" t="s">
        <v>4372</v>
      </c>
      <c r="AI467" s="100">
        <v>42859</v>
      </c>
      <c r="AJ467" s="53">
        <v>42859</v>
      </c>
      <c r="AK467" s="100">
        <v>43100</v>
      </c>
      <c r="AL467" s="50">
        <v>2017</v>
      </c>
      <c r="AM467" s="98"/>
      <c r="AN467" s="47" t="s">
        <v>2911</v>
      </c>
      <c r="AO467" s="264" t="s">
        <v>4721</v>
      </c>
      <c r="AP467" s="48" t="s">
        <v>4722</v>
      </c>
      <c r="AQ467" s="47" t="s">
        <v>2914</v>
      </c>
      <c r="AR467" s="99">
        <v>2017</v>
      </c>
      <c r="AS467" s="115">
        <v>1312.16</v>
      </c>
      <c r="AT467" s="98">
        <v>0</v>
      </c>
      <c r="AU467" s="89">
        <v>2.9</v>
      </c>
      <c r="AV467" s="47" t="s">
        <v>136</v>
      </c>
      <c r="AW467" s="47" t="s">
        <v>3353</v>
      </c>
    </row>
    <row r="468" spans="1:49" s="102" customFormat="1" ht="51">
      <c r="A468" s="47">
        <v>2</v>
      </c>
      <c r="B468" s="47" t="s">
        <v>4723</v>
      </c>
      <c r="C468" s="47" t="s">
        <v>131</v>
      </c>
      <c r="D468" s="47" t="s">
        <v>1647</v>
      </c>
      <c r="E468" s="48" t="s">
        <v>3442</v>
      </c>
      <c r="F468" s="57" t="s">
        <v>5743</v>
      </c>
      <c r="G468" s="48" t="s">
        <v>4724</v>
      </c>
      <c r="H468" s="50" t="s">
        <v>2907</v>
      </c>
      <c r="I468" s="47" t="s">
        <v>2908</v>
      </c>
      <c r="J468" s="47" t="s">
        <v>135</v>
      </c>
      <c r="K468" s="47" t="s">
        <v>136</v>
      </c>
      <c r="L468" s="47" t="s">
        <v>2885</v>
      </c>
      <c r="M468" s="47" t="s">
        <v>2910</v>
      </c>
      <c r="N468" s="47" t="s">
        <v>2867</v>
      </c>
      <c r="O468" s="89">
        <v>921.18351460776751</v>
      </c>
      <c r="P468" s="89">
        <v>897.12947753364392</v>
      </c>
      <c r="Q468" s="89">
        <v>897.12947753364392</v>
      </c>
      <c r="R468" s="89">
        <v>1058.6127834896997</v>
      </c>
      <c r="S468" s="47" t="s">
        <v>566</v>
      </c>
      <c r="T468" s="52" t="s">
        <v>131</v>
      </c>
      <c r="U468" s="52" t="s">
        <v>139</v>
      </c>
      <c r="V468" s="100">
        <v>42809</v>
      </c>
      <c r="W468" s="100">
        <v>42839</v>
      </c>
      <c r="X468" s="98" t="s">
        <v>2910</v>
      </c>
      <c r="Y468" s="98" t="s">
        <v>2910</v>
      </c>
      <c r="Z468" s="98" t="s">
        <v>2910</v>
      </c>
      <c r="AA468" s="98" t="s">
        <v>2910</v>
      </c>
      <c r="AB468" s="54" t="s">
        <v>5398</v>
      </c>
      <c r="AC468" s="54" t="s">
        <v>567</v>
      </c>
      <c r="AD468" s="47">
        <v>796</v>
      </c>
      <c r="AE468" s="47" t="s">
        <v>555</v>
      </c>
      <c r="AF468" s="47">
        <v>1</v>
      </c>
      <c r="AG468" s="99">
        <v>45</v>
      </c>
      <c r="AH468" s="53" t="s">
        <v>4372</v>
      </c>
      <c r="AI468" s="100">
        <v>42859</v>
      </c>
      <c r="AJ468" s="53">
        <v>42859</v>
      </c>
      <c r="AK468" s="100">
        <v>43100</v>
      </c>
      <c r="AL468" s="50">
        <v>2017</v>
      </c>
      <c r="AM468" s="98"/>
      <c r="AN468" s="47" t="s">
        <v>2911</v>
      </c>
      <c r="AO468" s="264" t="s">
        <v>4725</v>
      </c>
      <c r="AP468" s="48" t="s">
        <v>4726</v>
      </c>
      <c r="AQ468" s="47" t="s">
        <v>2914</v>
      </c>
      <c r="AR468" s="99">
        <v>2017</v>
      </c>
      <c r="AS468" s="115">
        <v>1158.76</v>
      </c>
      <c r="AT468" s="98">
        <v>0</v>
      </c>
      <c r="AU468" s="89">
        <v>2.7</v>
      </c>
      <c r="AV468" s="47" t="s">
        <v>136</v>
      </c>
      <c r="AW468" s="47" t="s">
        <v>3353</v>
      </c>
    </row>
    <row r="469" spans="1:49" s="102" customFormat="1" ht="51">
      <c r="A469" s="47">
        <v>2</v>
      </c>
      <c r="B469" s="47" t="s">
        <v>4727</v>
      </c>
      <c r="C469" s="47" t="s">
        <v>131</v>
      </c>
      <c r="D469" s="47" t="s">
        <v>1647</v>
      </c>
      <c r="E469" s="48" t="s">
        <v>3442</v>
      </c>
      <c r="F469" s="57" t="s">
        <v>5744</v>
      </c>
      <c r="G469" s="48" t="s">
        <v>4728</v>
      </c>
      <c r="H469" s="50" t="s">
        <v>2907</v>
      </c>
      <c r="I469" s="47" t="s">
        <v>2908</v>
      </c>
      <c r="J469" s="47" t="s">
        <v>135</v>
      </c>
      <c r="K469" s="47" t="s">
        <v>136</v>
      </c>
      <c r="L469" s="47" t="s">
        <v>2885</v>
      </c>
      <c r="M469" s="47" t="s">
        <v>2910</v>
      </c>
      <c r="N469" s="47" t="s">
        <v>2867</v>
      </c>
      <c r="O469" s="89">
        <v>666.52542372881362</v>
      </c>
      <c r="P469" s="89">
        <v>596.22460388608602</v>
      </c>
      <c r="Q469" s="89">
        <v>596.22460388608602</v>
      </c>
      <c r="R469" s="89">
        <v>703.54503258558145</v>
      </c>
      <c r="S469" s="47" t="s">
        <v>566</v>
      </c>
      <c r="T469" s="52" t="s">
        <v>131</v>
      </c>
      <c r="U469" s="52" t="s">
        <v>139</v>
      </c>
      <c r="V469" s="100">
        <v>42809</v>
      </c>
      <c r="W469" s="100">
        <v>42839</v>
      </c>
      <c r="X469" s="98" t="s">
        <v>2910</v>
      </c>
      <c r="Y469" s="98" t="s">
        <v>2910</v>
      </c>
      <c r="Z469" s="98" t="s">
        <v>2910</v>
      </c>
      <c r="AA469" s="98" t="s">
        <v>2910</v>
      </c>
      <c r="AB469" s="54" t="s">
        <v>5398</v>
      </c>
      <c r="AC469" s="54" t="s">
        <v>567</v>
      </c>
      <c r="AD469" s="47">
        <v>796</v>
      </c>
      <c r="AE469" s="47" t="s">
        <v>555</v>
      </c>
      <c r="AF469" s="47">
        <v>1</v>
      </c>
      <c r="AG469" s="99">
        <v>45</v>
      </c>
      <c r="AH469" s="53" t="s">
        <v>4372</v>
      </c>
      <c r="AI469" s="100">
        <v>42859</v>
      </c>
      <c r="AJ469" s="53">
        <v>42859</v>
      </c>
      <c r="AK469" s="100">
        <v>43100</v>
      </c>
      <c r="AL469" s="50">
        <v>2017</v>
      </c>
      <c r="AM469" s="98"/>
      <c r="AN469" s="47" t="s">
        <v>2911</v>
      </c>
      <c r="AO469" s="264" t="s">
        <v>4729</v>
      </c>
      <c r="AP469" s="48" t="s">
        <v>4730</v>
      </c>
      <c r="AQ469" s="47" t="s">
        <v>2914</v>
      </c>
      <c r="AR469" s="99">
        <v>2017</v>
      </c>
      <c r="AS469" s="115">
        <v>1062</v>
      </c>
      <c r="AT469" s="98">
        <v>0</v>
      </c>
      <c r="AU469" s="89">
        <v>0.5</v>
      </c>
      <c r="AV469" s="47" t="s">
        <v>136</v>
      </c>
      <c r="AW469" s="47" t="s">
        <v>3353</v>
      </c>
    </row>
    <row r="470" spans="1:49" s="102" customFormat="1" ht="51">
      <c r="A470" s="47">
        <v>2</v>
      </c>
      <c r="B470" s="47" t="s">
        <v>4731</v>
      </c>
      <c r="C470" s="47" t="s">
        <v>131</v>
      </c>
      <c r="D470" s="47" t="s">
        <v>1647</v>
      </c>
      <c r="E470" s="48" t="s">
        <v>3442</v>
      </c>
      <c r="F470" s="57" t="s">
        <v>5745</v>
      </c>
      <c r="G470" s="48" t="s">
        <v>4732</v>
      </c>
      <c r="H470" s="50" t="s">
        <v>2907</v>
      </c>
      <c r="I470" s="47" t="s">
        <v>2908</v>
      </c>
      <c r="J470" s="47" t="s">
        <v>135</v>
      </c>
      <c r="K470" s="47" t="s">
        <v>136</v>
      </c>
      <c r="L470" s="47" t="s">
        <v>2885</v>
      </c>
      <c r="M470" s="47" t="s">
        <v>2910</v>
      </c>
      <c r="N470" s="47" t="s">
        <v>2867</v>
      </c>
      <c r="O470" s="89">
        <v>965.77980338109251</v>
      </c>
      <c r="P470" s="89">
        <v>943.47210569704237</v>
      </c>
      <c r="Q470" s="89">
        <v>943.47210569704237</v>
      </c>
      <c r="R470" s="89">
        <v>1113.2970847225099</v>
      </c>
      <c r="S470" s="47" t="s">
        <v>566</v>
      </c>
      <c r="T470" s="52" t="s">
        <v>131</v>
      </c>
      <c r="U470" s="52" t="s">
        <v>139</v>
      </c>
      <c r="V470" s="100">
        <v>42809</v>
      </c>
      <c r="W470" s="100">
        <v>42839</v>
      </c>
      <c r="X470" s="98" t="s">
        <v>2910</v>
      </c>
      <c r="Y470" s="98" t="s">
        <v>2910</v>
      </c>
      <c r="Z470" s="98" t="s">
        <v>2910</v>
      </c>
      <c r="AA470" s="98" t="s">
        <v>2910</v>
      </c>
      <c r="AB470" s="54" t="s">
        <v>5398</v>
      </c>
      <c r="AC470" s="54" t="s">
        <v>567</v>
      </c>
      <c r="AD470" s="47">
        <v>796</v>
      </c>
      <c r="AE470" s="47" t="s">
        <v>555</v>
      </c>
      <c r="AF470" s="47">
        <v>1</v>
      </c>
      <c r="AG470" s="99">
        <v>45</v>
      </c>
      <c r="AH470" s="53" t="s">
        <v>4372</v>
      </c>
      <c r="AI470" s="100">
        <v>42859</v>
      </c>
      <c r="AJ470" s="53">
        <v>42859</v>
      </c>
      <c r="AK470" s="100">
        <v>43100</v>
      </c>
      <c r="AL470" s="50">
        <v>2017</v>
      </c>
      <c r="AM470" s="98"/>
      <c r="AN470" s="47" t="s">
        <v>2911</v>
      </c>
      <c r="AO470" s="264" t="s">
        <v>4733</v>
      </c>
      <c r="AP470" s="48" t="s">
        <v>4734</v>
      </c>
      <c r="AQ470" s="47" t="s">
        <v>2914</v>
      </c>
      <c r="AR470" s="99">
        <v>2017</v>
      </c>
      <c r="AS470" s="115">
        <v>1158.76</v>
      </c>
      <c r="AT470" s="98">
        <v>0</v>
      </c>
      <c r="AU470" s="89">
        <v>1.3</v>
      </c>
      <c r="AV470" s="47" t="s">
        <v>136</v>
      </c>
      <c r="AW470" s="47" t="s">
        <v>3353</v>
      </c>
    </row>
    <row r="471" spans="1:49" s="102" customFormat="1" ht="51">
      <c r="A471" s="47">
        <v>2</v>
      </c>
      <c r="B471" s="47" t="s">
        <v>4735</v>
      </c>
      <c r="C471" s="47" t="s">
        <v>131</v>
      </c>
      <c r="D471" s="47" t="s">
        <v>1647</v>
      </c>
      <c r="E471" s="48" t="s">
        <v>3442</v>
      </c>
      <c r="F471" s="57" t="s">
        <v>5746</v>
      </c>
      <c r="G471" s="48" t="s">
        <v>4736</v>
      </c>
      <c r="H471" s="50" t="s">
        <v>2907</v>
      </c>
      <c r="I471" s="47" t="s">
        <v>2908</v>
      </c>
      <c r="J471" s="47" t="s">
        <v>135</v>
      </c>
      <c r="K471" s="47" t="s">
        <v>136</v>
      </c>
      <c r="L471" s="47" t="s">
        <v>2885</v>
      </c>
      <c r="M471" s="47" t="s">
        <v>2910</v>
      </c>
      <c r="N471" s="47" t="s">
        <v>2867</v>
      </c>
      <c r="O471" s="89">
        <v>1085.5590315182574</v>
      </c>
      <c r="P471" s="89">
        <v>1056.5516919826532</v>
      </c>
      <c r="Q471" s="89">
        <v>1056.5516919826532</v>
      </c>
      <c r="R471" s="89">
        <v>1246.7309965395307</v>
      </c>
      <c r="S471" s="47" t="s">
        <v>566</v>
      </c>
      <c r="T471" s="52" t="s">
        <v>131</v>
      </c>
      <c r="U471" s="52" t="s">
        <v>139</v>
      </c>
      <c r="V471" s="100">
        <v>42809</v>
      </c>
      <c r="W471" s="100">
        <v>42839</v>
      </c>
      <c r="X471" s="98" t="s">
        <v>2910</v>
      </c>
      <c r="Y471" s="98" t="s">
        <v>2910</v>
      </c>
      <c r="Z471" s="98" t="s">
        <v>2910</v>
      </c>
      <c r="AA471" s="98" t="s">
        <v>2910</v>
      </c>
      <c r="AB471" s="54" t="s">
        <v>5398</v>
      </c>
      <c r="AC471" s="54" t="s">
        <v>567</v>
      </c>
      <c r="AD471" s="47">
        <v>796</v>
      </c>
      <c r="AE471" s="47" t="s">
        <v>555</v>
      </c>
      <c r="AF471" s="47">
        <v>1</v>
      </c>
      <c r="AG471" s="99">
        <v>45</v>
      </c>
      <c r="AH471" s="53" t="s">
        <v>4372</v>
      </c>
      <c r="AI471" s="100">
        <v>42859</v>
      </c>
      <c r="AJ471" s="53">
        <v>42859</v>
      </c>
      <c r="AK471" s="100">
        <v>43100</v>
      </c>
      <c r="AL471" s="50">
        <v>2017</v>
      </c>
      <c r="AM471" s="98"/>
      <c r="AN471" s="47" t="s">
        <v>2911</v>
      </c>
      <c r="AO471" s="264" t="s">
        <v>4737</v>
      </c>
      <c r="AP471" s="48" t="s">
        <v>4738</v>
      </c>
      <c r="AQ471" s="47" t="s">
        <v>2914</v>
      </c>
      <c r="AR471" s="99">
        <v>2017</v>
      </c>
      <c r="AS471" s="115">
        <v>1312.16</v>
      </c>
      <c r="AT471" s="98">
        <v>0</v>
      </c>
      <c r="AU471" s="89">
        <v>4.2</v>
      </c>
      <c r="AV471" s="47" t="s">
        <v>136</v>
      </c>
      <c r="AW471" s="47" t="s">
        <v>3353</v>
      </c>
    </row>
    <row r="472" spans="1:49" s="102" customFormat="1" ht="51">
      <c r="A472" s="47">
        <v>2</v>
      </c>
      <c r="B472" s="47" t="s">
        <v>4739</v>
      </c>
      <c r="C472" s="47" t="s">
        <v>131</v>
      </c>
      <c r="D472" s="47" t="s">
        <v>1647</v>
      </c>
      <c r="E472" s="48" t="s">
        <v>3442</v>
      </c>
      <c r="F472" s="57" t="s">
        <v>5747</v>
      </c>
      <c r="G472" s="48" t="s">
        <v>4740</v>
      </c>
      <c r="H472" s="50" t="s">
        <v>2907</v>
      </c>
      <c r="I472" s="47" t="s">
        <v>2908</v>
      </c>
      <c r="J472" s="47" t="s">
        <v>135</v>
      </c>
      <c r="K472" s="47" t="s">
        <v>136</v>
      </c>
      <c r="L472" s="47" t="s">
        <v>2885</v>
      </c>
      <c r="M472" s="47" t="s">
        <v>2910</v>
      </c>
      <c r="N472" s="47" t="s">
        <v>2867</v>
      </c>
      <c r="O472" s="89">
        <v>557.65368006446806</v>
      </c>
      <c r="P472" s="89">
        <v>543.21113633875427</v>
      </c>
      <c r="Q472" s="89">
        <v>543.21113633875427</v>
      </c>
      <c r="R472" s="89">
        <v>640.98914087973003</v>
      </c>
      <c r="S472" s="47" t="s">
        <v>566</v>
      </c>
      <c r="T472" s="52" t="s">
        <v>131</v>
      </c>
      <c r="U472" s="52" t="s">
        <v>139</v>
      </c>
      <c r="V472" s="100">
        <v>42809</v>
      </c>
      <c r="W472" s="100">
        <v>42839</v>
      </c>
      <c r="X472" s="98" t="s">
        <v>2910</v>
      </c>
      <c r="Y472" s="98" t="s">
        <v>2910</v>
      </c>
      <c r="Z472" s="98" t="s">
        <v>2910</v>
      </c>
      <c r="AA472" s="98" t="s">
        <v>2910</v>
      </c>
      <c r="AB472" s="54" t="s">
        <v>5398</v>
      </c>
      <c r="AC472" s="54" t="s">
        <v>567</v>
      </c>
      <c r="AD472" s="47">
        <v>796</v>
      </c>
      <c r="AE472" s="47" t="s">
        <v>555</v>
      </c>
      <c r="AF472" s="47">
        <v>1</v>
      </c>
      <c r="AG472" s="99">
        <v>45</v>
      </c>
      <c r="AH472" s="53" t="s">
        <v>4372</v>
      </c>
      <c r="AI472" s="100">
        <v>42859</v>
      </c>
      <c r="AJ472" s="53">
        <v>42859</v>
      </c>
      <c r="AK472" s="100">
        <v>43100</v>
      </c>
      <c r="AL472" s="50">
        <v>2017</v>
      </c>
      <c r="AM472" s="98"/>
      <c r="AN472" s="47" t="s">
        <v>2911</v>
      </c>
      <c r="AO472" s="264" t="s">
        <v>4741</v>
      </c>
      <c r="AP472" s="48" t="s">
        <v>4742</v>
      </c>
      <c r="AQ472" s="47" t="s">
        <v>2914</v>
      </c>
      <c r="AR472" s="99">
        <v>2017</v>
      </c>
      <c r="AS472" s="115">
        <v>1158.76</v>
      </c>
      <c r="AT472" s="98">
        <v>0</v>
      </c>
      <c r="AU472" s="89">
        <v>2.4</v>
      </c>
      <c r="AV472" s="47" t="s">
        <v>136</v>
      </c>
      <c r="AW472" s="47" t="s">
        <v>3353</v>
      </c>
    </row>
    <row r="473" spans="1:49" s="102" customFormat="1" ht="51">
      <c r="A473" s="47">
        <v>2</v>
      </c>
      <c r="B473" s="47" t="s">
        <v>4743</v>
      </c>
      <c r="C473" s="47" t="s">
        <v>131</v>
      </c>
      <c r="D473" s="47" t="s">
        <v>1647</v>
      </c>
      <c r="E473" s="48" t="s">
        <v>3442</v>
      </c>
      <c r="F473" s="57" t="s">
        <v>5748</v>
      </c>
      <c r="G473" s="48" t="s">
        <v>4744</v>
      </c>
      <c r="H473" s="50" t="s">
        <v>2907</v>
      </c>
      <c r="I473" s="47" t="s">
        <v>2908</v>
      </c>
      <c r="J473" s="47" t="s">
        <v>135</v>
      </c>
      <c r="K473" s="47" t="s">
        <v>136</v>
      </c>
      <c r="L473" s="47" t="s">
        <v>2885</v>
      </c>
      <c r="M473" s="47" t="s">
        <v>2910</v>
      </c>
      <c r="N473" s="47" t="s">
        <v>2867</v>
      </c>
      <c r="O473" s="89">
        <v>1126.2496167214947</v>
      </c>
      <c r="P473" s="89">
        <v>1096.4915836522284</v>
      </c>
      <c r="Q473" s="89">
        <v>1096.4915836522284</v>
      </c>
      <c r="R473" s="89">
        <v>1293.8600687096296</v>
      </c>
      <c r="S473" s="47" t="s">
        <v>566</v>
      </c>
      <c r="T473" s="52" t="s">
        <v>131</v>
      </c>
      <c r="U473" s="52" t="s">
        <v>139</v>
      </c>
      <c r="V473" s="100">
        <v>42809</v>
      </c>
      <c r="W473" s="100">
        <v>42839</v>
      </c>
      <c r="X473" s="98" t="s">
        <v>2910</v>
      </c>
      <c r="Y473" s="98" t="s">
        <v>2910</v>
      </c>
      <c r="Z473" s="98" t="s">
        <v>2910</v>
      </c>
      <c r="AA473" s="98" t="s">
        <v>2910</v>
      </c>
      <c r="AB473" s="54" t="s">
        <v>5398</v>
      </c>
      <c r="AC473" s="54" t="s">
        <v>567</v>
      </c>
      <c r="AD473" s="47">
        <v>796</v>
      </c>
      <c r="AE473" s="47" t="s">
        <v>555</v>
      </c>
      <c r="AF473" s="47">
        <v>1</v>
      </c>
      <c r="AG473" s="99">
        <v>45</v>
      </c>
      <c r="AH473" s="53" t="s">
        <v>4372</v>
      </c>
      <c r="AI473" s="100">
        <v>42859</v>
      </c>
      <c r="AJ473" s="53">
        <v>42859</v>
      </c>
      <c r="AK473" s="100">
        <v>43100</v>
      </c>
      <c r="AL473" s="50">
        <v>2017</v>
      </c>
      <c r="AM473" s="98"/>
      <c r="AN473" s="47" t="s">
        <v>2911</v>
      </c>
      <c r="AO473" s="264" t="s">
        <v>4745</v>
      </c>
      <c r="AP473" s="48" t="s">
        <v>4746</v>
      </c>
      <c r="AQ473" s="47" t="s">
        <v>2914</v>
      </c>
      <c r="AR473" s="99">
        <v>2017</v>
      </c>
      <c r="AS473" s="115">
        <v>1312.16</v>
      </c>
      <c r="AT473" s="98">
        <v>0</v>
      </c>
      <c r="AU473" s="89">
        <v>3.3</v>
      </c>
      <c r="AV473" s="47" t="s">
        <v>136</v>
      </c>
      <c r="AW473" s="47" t="s">
        <v>3353</v>
      </c>
    </row>
    <row r="474" spans="1:49" s="102" customFormat="1" ht="51">
      <c r="A474" s="47">
        <v>2</v>
      </c>
      <c r="B474" s="47" t="s">
        <v>4747</v>
      </c>
      <c r="C474" s="47" t="s">
        <v>131</v>
      </c>
      <c r="D474" s="47" t="s">
        <v>1647</v>
      </c>
      <c r="E474" s="48" t="s">
        <v>3442</v>
      </c>
      <c r="F474" s="57" t="s">
        <v>5749</v>
      </c>
      <c r="G474" s="48" t="s">
        <v>4748</v>
      </c>
      <c r="H474" s="50" t="s">
        <v>2907</v>
      </c>
      <c r="I474" s="47" t="s">
        <v>2908</v>
      </c>
      <c r="J474" s="47" t="s">
        <v>135</v>
      </c>
      <c r="K474" s="47" t="s">
        <v>136</v>
      </c>
      <c r="L474" s="47" t="s">
        <v>2885</v>
      </c>
      <c r="M474" s="47" t="s">
        <v>2910</v>
      </c>
      <c r="N474" s="47" t="s">
        <v>2867</v>
      </c>
      <c r="O474" s="89">
        <v>557.65368006446806</v>
      </c>
      <c r="P474" s="89">
        <v>543.21113633875427</v>
      </c>
      <c r="Q474" s="89">
        <v>543.21113633875427</v>
      </c>
      <c r="R474" s="89">
        <v>640.98914087973003</v>
      </c>
      <c r="S474" s="47" t="s">
        <v>566</v>
      </c>
      <c r="T474" s="52" t="s">
        <v>131</v>
      </c>
      <c r="U474" s="52" t="s">
        <v>139</v>
      </c>
      <c r="V474" s="100">
        <v>42809</v>
      </c>
      <c r="W474" s="100">
        <v>42839</v>
      </c>
      <c r="X474" s="98" t="s">
        <v>2910</v>
      </c>
      <c r="Y474" s="98" t="s">
        <v>2910</v>
      </c>
      <c r="Z474" s="98" t="s">
        <v>2910</v>
      </c>
      <c r="AA474" s="98" t="s">
        <v>2910</v>
      </c>
      <c r="AB474" s="54" t="s">
        <v>5398</v>
      </c>
      <c r="AC474" s="54" t="s">
        <v>567</v>
      </c>
      <c r="AD474" s="47">
        <v>796</v>
      </c>
      <c r="AE474" s="47" t="s">
        <v>555</v>
      </c>
      <c r="AF474" s="47">
        <v>1</v>
      </c>
      <c r="AG474" s="99">
        <v>45</v>
      </c>
      <c r="AH474" s="53" t="s">
        <v>4372</v>
      </c>
      <c r="AI474" s="100">
        <v>42859</v>
      </c>
      <c r="AJ474" s="53">
        <v>42859</v>
      </c>
      <c r="AK474" s="100">
        <v>43100</v>
      </c>
      <c r="AL474" s="50">
        <v>2017</v>
      </c>
      <c r="AM474" s="98"/>
      <c r="AN474" s="47" t="s">
        <v>2911</v>
      </c>
      <c r="AO474" s="264" t="s">
        <v>4749</v>
      </c>
      <c r="AP474" s="48" t="s">
        <v>4750</v>
      </c>
      <c r="AQ474" s="47" t="s">
        <v>2914</v>
      </c>
      <c r="AR474" s="99">
        <v>2017</v>
      </c>
      <c r="AS474" s="115">
        <v>1158.76</v>
      </c>
      <c r="AT474" s="98">
        <v>0</v>
      </c>
      <c r="AU474" s="89">
        <v>2.4</v>
      </c>
      <c r="AV474" s="47" t="s">
        <v>136</v>
      </c>
      <c r="AW474" s="47" t="s">
        <v>3353</v>
      </c>
    </row>
    <row r="475" spans="1:49" s="102" customFormat="1" ht="51">
      <c r="A475" s="47">
        <v>2</v>
      </c>
      <c r="B475" s="47" t="s">
        <v>4751</v>
      </c>
      <c r="C475" s="47" t="s">
        <v>131</v>
      </c>
      <c r="D475" s="47" t="s">
        <v>1647</v>
      </c>
      <c r="E475" s="48" t="s">
        <v>3442</v>
      </c>
      <c r="F475" s="57" t="s">
        <v>5750</v>
      </c>
      <c r="G475" s="48" t="s">
        <v>4752</v>
      </c>
      <c r="H475" s="50" t="s">
        <v>2907</v>
      </c>
      <c r="I475" s="47" t="s">
        <v>2908</v>
      </c>
      <c r="J475" s="47" t="s">
        <v>135</v>
      </c>
      <c r="K475" s="47" t="s">
        <v>136</v>
      </c>
      <c r="L475" s="47" t="s">
        <v>2885</v>
      </c>
      <c r="M475" s="47" t="s">
        <v>2910</v>
      </c>
      <c r="N475" s="47" t="s">
        <v>2867</v>
      </c>
      <c r="O475" s="89">
        <v>1090.0341140737062</v>
      </c>
      <c r="P475" s="89">
        <v>1061.6425728415595</v>
      </c>
      <c r="Q475" s="89">
        <v>1061.6425728415595</v>
      </c>
      <c r="R475" s="89">
        <v>1252.7382359530402</v>
      </c>
      <c r="S475" s="47" t="s">
        <v>566</v>
      </c>
      <c r="T475" s="52" t="s">
        <v>131</v>
      </c>
      <c r="U475" s="52" t="s">
        <v>139</v>
      </c>
      <c r="V475" s="100">
        <v>42809</v>
      </c>
      <c r="W475" s="100">
        <v>42839</v>
      </c>
      <c r="X475" s="98" t="s">
        <v>2910</v>
      </c>
      <c r="Y475" s="98" t="s">
        <v>2910</v>
      </c>
      <c r="Z475" s="98" t="s">
        <v>2910</v>
      </c>
      <c r="AA475" s="98" t="s">
        <v>2910</v>
      </c>
      <c r="AB475" s="54" t="s">
        <v>5398</v>
      </c>
      <c r="AC475" s="54" t="s">
        <v>567</v>
      </c>
      <c r="AD475" s="47">
        <v>796</v>
      </c>
      <c r="AE475" s="47" t="s">
        <v>555</v>
      </c>
      <c r="AF475" s="47">
        <v>1</v>
      </c>
      <c r="AG475" s="99">
        <v>45</v>
      </c>
      <c r="AH475" s="53" t="s">
        <v>4372</v>
      </c>
      <c r="AI475" s="100">
        <v>42859</v>
      </c>
      <c r="AJ475" s="53">
        <v>42859</v>
      </c>
      <c r="AK475" s="100">
        <v>43100</v>
      </c>
      <c r="AL475" s="50">
        <v>2017</v>
      </c>
      <c r="AM475" s="98"/>
      <c r="AN475" s="47" t="s">
        <v>2911</v>
      </c>
      <c r="AO475" s="264" t="s">
        <v>4753</v>
      </c>
      <c r="AP475" s="48" t="s">
        <v>4754</v>
      </c>
      <c r="AQ475" s="47" t="s">
        <v>2914</v>
      </c>
      <c r="AR475" s="99">
        <v>2017</v>
      </c>
      <c r="AS475" s="115">
        <v>1312.16</v>
      </c>
      <c r="AT475" s="98">
        <v>0</v>
      </c>
      <c r="AU475" s="89">
        <v>2.6</v>
      </c>
      <c r="AV475" s="47" t="s">
        <v>136</v>
      </c>
      <c r="AW475" s="47" t="s">
        <v>3353</v>
      </c>
    </row>
    <row r="476" spans="1:49" s="102" customFormat="1" ht="51">
      <c r="A476" s="47">
        <v>2</v>
      </c>
      <c r="B476" s="47" t="s">
        <v>4755</v>
      </c>
      <c r="C476" s="47" t="s">
        <v>131</v>
      </c>
      <c r="D476" s="47" t="s">
        <v>1647</v>
      </c>
      <c r="E476" s="48" t="s">
        <v>3442</v>
      </c>
      <c r="F476" s="57" t="s">
        <v>5751</v>
      </c>
      <c r="G476" s="48" t="s">
        <v>4756</v>
      </c>
      <c r="H476" s="50" t="s">
        <v>2907</v>
      </c>
      <c r="I476" s="47" t="s">
        <v>2908</v>
      </c>
      <c r="J476" s="47" t="s">
        <v>135</v>
      </c>
      <c r="K476" s="47" t="s">
        <v>136</v>
      </c>
      <c r="L476" s="47" t="s">
        <v>2885</v>
      </c>
      <c r="M476" s="47" t="s">
        <v>2910</v>
      </c>
      <c r="N476" s="47" t="s">
        <v>2867</v>
      </c>
      <c r="O476" s="89">
        <v>926.35338826548707</v>
      </c>
      <c r="P476" s="89">
        <v>902.10790764944932</v>
      </c>
      <c r="Q476" s="89">
        <v>902.10790764944932</v>
      </c>
      <c r="R476" s="89">
        <v>1064.4873310263501</v>
      </c>
      <c r="S476" s="47" t="s">
        <v>566</v>
      </c>
      <c r="T476" s="52" t="s">
        <v>131</v>
      </c>
      <c r="U476" s="52" t="s">
        <v>139</v>
      </c>
      <c r="V476" s="100">
        <v>42809</v>
      </c>
      <c r="W476" s="100">
        <v>42839</v>
      </c>
      <c r="X476" s="98" t="s">
        <v>2910</v>
      </c>
      <c r="Y476" s="98" t="s">
        <v>2910</v>
      </c>
      <c r="Z476" s="98" t="s">
        <v>2910</v>
      </c>
      <c r="AA476" s="98" t="s">
        <v>2910</v>
      </c>
      <c r="AB476" s="54" t="s">
        <v>5398</v>
      </c>
      <c r="AC476" s="54" t="s">
        <v>567</v>
      </c>
      <c r="AD476" s="47">
        <v>796</v>
      </c>
      <c r="AE476" s="47" t="s">
        <v>555</v>
      </c>
      <c r="AF476" s="47">
        <v>1</v>
      </c>
      <c r="AG476" s="99">
        <v>45</v>
      </c>
      <c r="AH476" s="53" t="s">
        <v>4372</v>
      </c>
      <c r="AI476" s="100">
        <v>42859</v>
      </c>
      <c r="AJ476" s="53">
        <v>42859</v>
      </c>
      <c r="AK476" s="100">
        <v>43100</v>
      </c>
      <c r="AL476" s="50">
        <v>2017</v>
      </c>
      <c r="AM476" s="98"/>
      <c r="AN476" s="47" t="s">
        <v>2911</v>
      </c>
      <c r="AO476" s="264" t="s">
        <v>4757</v>
      </c>
      <c r="AP476" s="48" t="s">
        <v>4758</v>
      </c>
      <c r="AQ476" s="47" t="s">
        <v>2914</v>
      </c>
      <c r="AR476" s="99">
        <v>2017</v>
      </c>
      <c r="AS476" s="115">
        <v>1067.9000000000001</v>
      </c>
      <c r="AT476" s="98">
        <v>0</v>
      </c>
      <c r="AU476" s="89">
        <v>2.8</v>
      </c>
      <c r="AV476" s="47" t="s">
        <v>136</v>
      </c>
      <c r="AW476" s="47" t="s">
        <v>3353</v>
      </c>
    </row>
    <row r="477" spans="1:49" s="102" customFormat="1" ht="51">
      <c r="A477" s="47">
        <v>2</v>
      </c>
      <c r="B477" s="47" t="s">
        <v>4759</v>
      </c>
      <c r="C477" s="47" t="s">
        <v>131</v>
      </c>
      <c r="D477" s="47" t="s">
        <v>1647</v>
      </c>
      <c r="E477" s="48" t="s">
        <v>3442</v>
      </c>
      <c r="F477" s="57" t="s">
        <v>5752</v>
      </c>
      <c r="G477" s="48" t="s">
        <v>4760</v>
      </c>
      <c r="H477" s="50" t="s">
        <v>2907</v>
      </c>
      <c r="I477" s="47" t="s">
        <v>2908</v>
      </c>
      <c r="J477" s="47" t="s">
        <v>135</v>
      </c>
      <c r="K477" s="47" t="s">
        <v>136</v>
      </c>
      <c r="L477" s="47" t="s">
        <v>2885</v>
      </c>
      <c r="M477" s="47" t="s">
        <v>2910</v>
      </c>
      <c r="N477" s="47" t="s">
        <v>2867</v>
      </c>
      <c r="O477" s="89">
        <v>1090.0341140737062</v>
      </c>
      <c r="P477" s="89">
        <v>1061.6425728415595</v>
      </c>
      <c r="Q477" s="89">
        <v>1061.6425728415595</v>
      </c>
      <c r="R477" s="89">
        <v>1252.7382359530402</v>
      </c>
      <c r="S477" s="47" t="s">
        <v>566</v>
      </c>
      <c r="T477" s="52" t="s">
        <v>131</v>
      </c>
      <c r="U477" s="52" t="s">
        <v>139</v>
      </c>
      <c r="V477" s="100">
        <v>42809</v>
      </c>
      <c r="W477" s="100">
        <v>42839</v>
      </c>
      <c r="X477" s="98" t="s">
        <v>2910</v>
      </c>
      <c r="Y477" s="98" t="s">
        <v>2910</v>
      </c>
      <c r="Z477" s="98" t="s">
        <v>2910</v>
      </c>
      <c r="AA477" s="98" t="s">
        <v>2910</v>
      </c>
      <c r="AB477" s="54" t="s">
        <v>5398</v>
      </c>
      <c r="AC477" s="54" t="s">
        <v>567</v>
      </c>
      <c r="AD477" s="47">
        <v>796</v>
      </c>
      <c r="AE477" s="47" t="s">
        <v>555</v>
      </c>
      <c r="AF477" s="47">
        <v>1</v>
      </c>
      <c r="AG477" s="99">
        <v>45</v>
      </c>
      <c r="AH477" s="53" t="s">
        <v>4372</v>
      </c>
      <c r="AI477" s="100">
        <v>42859</v>
      </c>
      <c r="AJ477" s="53">
        <v>42859</v>
      </c>
      <c r="AK477" s="100">
        <v>43100</v>
      </c>
      <c r="AL477" s="50">
        <v>2017</v>
      </c>
      <c r="AM477" s="98"/>
      <c r="AN477" s="47" t="s">
        <v>2911</v>
      </c>
      <c r="AO477" s="264" t="s">
        <v>4761</v>
      </c>
      <c r="AP477" s="48" t="s">
        <v>4762</v>
      </c>
      <c r="AQ477" s="47" t="s">
        <v>2914</v>
      </c>
      <c r="AR477" s="99">
        <v>2017</v>
      </c>
      <c r="AS477" s="115">
        <v>1312.16</v>
      </c>
      <c r="AT477" s="98">
        <v>0</v>
      </c>
      <c r="AU477" s="89">
        <v>2.6</v>
      </c>
      <c r="AV477" s="47" t="s">
        <v>136</v>
      </c>
      <c r="AW477" s="47" t="s">
        <v>3353</v>
      </c>
    </row>
    <row r="478" spans="1:49" s="102" customFormat="1" ht="51">
      <c r="A478" s="47">
        <v>2</v>
      </c>
      <c r="B478" s="47" t="s">
        <v>4763</v>
      </c>
      <c r="C478" s="47" t="s">
        <v>131</v>
      </c>
      <c r="D478" s="47" t="s">
        <v>1647</v>
      </c>
      <c r="E478" s="48" t="s">
        <v>3442</v>
      </c>
      <c r="F478" s="57" t="s">
        <v>5753</v>
      </c>
      <c r="G478" s="48" t="s">
        <v>4764</v>
      </c>
      <c r="H478" s="50" t="s">
        <v>2907</v>
      </c>
      <c r="I478" s="47" t="s">
        <v>2908</v>
      </c>
      <c r="J478" s="47" t="s">
        <v>135</v>
      </c>
      <c r="K478" s="47" t="s">
        <v>136</v>
      </c>
      <c r="L478" s="47" t="s">
        <v>2885</v>
      </c>
      <c r="M478" s="47" t="s">
        <v>2910</v>
      </c>
      <c r="N478" s="47" t="s">
        <v>2867</v>
      </c>
      <c r="O478" s="89">
        <v>969.8651033073337</v>
      </c>
      <c r="P478" s="89">
        <v>944.48078900538155</v>
      </c>
      <c r="Q478" s="89">
        <v>944.48078900538155</v>
      </c>
      <c r="R478" s="89">
        <v>1114.4873310263501</v>
      </c>
      <c r="S478" s="47" t="s">
        <v>566</v>
      </c>
      <c r="T478" s="52" t="s">
        <v>131</v>
      </c>
      <c r="U478" s="52" t="s">
        <v>139</v>
      </c>
      <c r="V478" s="100">
        <v>42809</v>
      </c>
      <c r="W478" s="100">
        <v>42839</v>
      </c>
      <c r="X478" s="98" t="s">
        <v>2910</v>
      </c>
      <c r="Y478" s="98" t="s">
        <v>2910</v>
      </c>
      <c r="Z478" s="98" t="s">
        <v>2910</v>
      </c>
      <c r="AA478" s="98" t="s">
        <v>2910</v>
      </c>
      <c r="AB478" s="54" t="s">
        <v>5398</v>
      </c>
      <c r="AC478" s="54" t="s">
        <v>567</v>
      </c>
      <c r="AD478" s="47">
        <v>796</v>
      </c>
      <c r="AE478" s="47" t="s">
        <v>555</v>
      </c>
      <c r="AF478" s="47">
        <v>1</v>
      </c>
      <c r="AG478" s="99">
        <v>45</v>
      </c>
      <c r="AH478" s="53" t="s">
        <v>4372</v>
      </c>
      <c r="AI478" s="100">
        <v>42859</v>
      </c>
      <c r="AJ478" s="53">
        <v>42859</v>
      </c>
      <c r="AK478" s="100">
        <v>43100</v>
      </c>
      <c r="AL478" s="50">
        <v>2017</v>
      </c>
      <c r="AM478" s="98"/>
      <c r="AN478" s="47" t="s">
        <v>2911</v>
      </c>
      <c r="AO478" s="264" t="s">
        <v>4765</v>
      </c>
      <c r="AP478" s="48" t="s">
        <v>4766</v>
      </c>
      <c r="AQ478" s="47" t="s">
        <v>2914</v>
      </c>
      <c r="AR478" s="99">
        <v>2017</v>
      </c>
      <c r="AS478" s="115">
        <v>1158.76</v>
      </c>
      <c r="AT478" s="98">
        <v>0</v>
      </c>
      <c r="AU478" s="89">
        <v>2.8</v>
      </c>
      <c r="AV478" s="47" t="s">
        <v>136</v>
      </c>
      <c r="AW478" s="47" t="s">
        <v>3353</v>
      </c>
    </row>
    <row r="479" spans="1:49" s="102" customFormat="1" ht="51">
      <c r="A479" s="47">
        <v>2</v>
      </c>
      <c r="B479" s="47" t="s">
        <v>4767</v>
      </c>
      <c r="C479" s="47" t="s">
        <v>131</v>
      </c>
      <c r="D479" s="47" t="s">
        <v>1647</v>
      </c>
      <c r="E479" s="48" t="s">
        <v>3442</v>
      </c>
      <c r="F479" s="57" t="s">
        <v>5754</v>
      </c>
      <c r="G479" s="48" t="s">
        <v>4768</v>
      </c>
      <c r="H479" s="50" t="s">
        <v>2907</v>
      </c>
      <c r="I479" s="47" t="s">
        <v>2908</v>
      </c>
      <c r="J479" s="47" t="s">
        <v>135</v>
      </c>
      <c r="K479" s="47" t="s">
        <v>135</v>
      </c>
      <c r="L479" s="47" t="s">
        <v>2885</v>
      </c>
      <c r="M479" s="47" t="s">
        <v>2910</v>
      </c>
      <c r="N479" s="47" t="s">
        <v>2867</v>
      </c>
      <c r="O479" s="89">
        <v>46786.591983728817</v>
      </c>
      <c r="P479" s="89">
        <v>45493.442988383758</v>
      </c>
      <c r="Q479" s="89">
        <v>45493.442988383758</v>
      </c>
      <c r="R479" s="89">
        <v>53682.262726292829</v>
      </c>
      <c r="S479" s="47" t="s">
        <v>566</v>
      </c>
      <c r="T479" s="52" t="s">
        <v>131</v>
      </c>
      <c r="U479" s="52" t="s">
        <v>139</v>
      </c>
      <c r="V479" s="100">
        <v>42809</v>
      </c>
      <c r="W479" s="100">
        <v>42839</v>
      </c>
      <c r="X479" s="98" t="s">
        <v>2910</v>
      </c>
      <c r="Y479" s="98" t="s">
        <v>2910</v>
      </c>
      <c r="Z479" s="98" t="s">
        <v>2910</v>
      </c>
      <c r="AA479" s="98" t="s">
        <v>2910</v>
      </c>
      <c r="AB479" s="54" t="s">
        <v>5398</v>
      </c>
      <c r="AC479" s="54" t="s">
        <v>567</v>
      </c>
      <c r="AD479" s="47">
        <v>796</v>
      </c>
      <c r="AE479" s="47" t="s">
        <v>555</v>
      </c>
      <c r="AF479" s="47">
        <v>1</v>
      </c>
      <c r="AG479" s="99">
        <v>45</v>
      </c>
      <c r="AH479" s="53" t="s">
        <v>4372</v>
      </c>
      <c r="AI479" s="100">
        <v>42859</v>
      </c>
      <c r="AJ479" s="53">
        <v>42859</v>
      </c>
      <c r="AK479" s="100">
        <v>43465</v>
      </c>
      <c r="AL479" s="50" t="s">
        <v>310</v>
      </c>
      <c r="AM479" s="98"/>
      <c r="AN479" s="47" t="s">
        <v>2911</v>
      </c>
      <c r="AO479" s="264" t="s">
        <v>4769</v>
      </c>
      <c r="AP479" s="48" t="s">
        <v>4770</v>
      </c>
      <c r="AQ479" s="47" t="s">
        <v>2914</v>
      </c>
      <c r="AR479" s="99">
        <v>2019</v>
      </c>
      <c r="AS479" s="115">
        <v>73624.23805439999</v>
      </c>
      <c r="AT479" s="98">
        <v>0</v>
      </c>
      <c r="AU479" s="89">
        <v>0</v>
      </c>
      <c r="AV479" s="47" t="s">
        <v>136</v>
      </c>
      <c r="AW479" s="47" t="s">
        <v>3353</v>
      </c>
    </row>
    <row r="480" spans="1:49" s="102" customFormat="1" ht="51">
      <c r="A480" s="47">
        <v>2</v>
      </c>
      <c r="B480" s="47" t="s">
        <v>4771</v>
      </c>
      <c r="C480" s="47" t="s">
        <v>131</v>
      </c>
      <c r="D480" s="47" t="s">
        <v>1647</v>
      </c>
      <c r="E480" s="48" t="s">
        <v>3442</v>
      </c>
      <c r="F480" s="57" t="s">
        <v>5755</v>
      </c>
      <c r="G480" s="48" t="s">
        <v>4772</v>
      </c>
      <c r="H480" s="50" t="s">
        <v>2907</v>
      </c>
      <c r="I480" s="47" t="s">
        <v>2908</v>
      </c>
      <c r="J480" s="47" t="s">
        <v>135</v>
      </c>
      <c r="K480" s="47" t="s">
        <v>136</v>
      </c>
      <c r="L480" s="47" t="s">
        <v>2885</v>
      </c>
      <c r="M480" s="47" t="s">
        <v>2910</v>
      </c>
      <c r="N480" s="47" t="s">
        <v>2867</v>
      </c>
      <c r="O480" s="89">
        <v>6755.3016487288141</v>
      </c>
      <c r="P480" s="89">
        <v>6575.639072629263</v>
      </c>
      <c r="Q480" s="89">
        <v>6575.639072629263</v>
      </c>
      <c r="R480" s="89">
        <v>7759.2541057025301</v>
      </c>
      <c r="S480" s="47" t="s">
        <v>566</v>
      </c>
      <c r="T480" s="52" t="s">
        <v>131</v>
      </c>
      <c r="U480" s="52" t="s">
        <v>139</v>
      </c>
      <c r="V480" s="100">
        <v>42809</v>
      </c>
      <c r="W480" s="100">
        <v>42839</v>
      </c>
      <c r="X480" s="98" t="s">
        <v>2910</v>
      </c>
      <c r="Y480" s="98" t="s">
        <v>2910</v>
      </c>
      <c r="Z480" s="98" t="s">
        <v>2910</v>
      </c>
      <c r="AA480" s="98" t="s">
        <v>2910</v>
      </c>
      <c r="AB480" s="54" t="s">
        <v>5398</v>
      </c>
      <c r="AC480" s="54" t="s">
        <v>567</v>
      </c>
      <c r="AD480" s="47">
        <v>796</v>
      </c>
      <c r="AE480" s="47" t="s">
        <v>555</v>
      </c>
      <c r="AF480" s="47">
        <v>1</v>
      </c>
      <c r="AG480" s="99">
        <v>45</v>
      </c>
      <c r="AH480" s="53" t="s">
        <v>4372</v>
      </c>
      <c r="AI480" s="100">
        <v>42859</v>
      </c>
      <c r="AJ480" s="53">
        <v>42859</v>
      </c>
      <c r="AK480" s="100">
        <v>43100</v>
      </c>
      <c r="AL480" s="50">
        <v>2017</v>
      </c>
      <c r="AM480" s="98"/>
      <c r="AN480" s="47" t="s">
        <v>2911</v>
      </c>
      <c r="AO480" s="264" t="s">
        <v>4773</v>
      </c>
      <c r="AP480" s="48" t="s">
        <v>4774</v>
      </c>
      <c r="AQ480" s="47" t="s">
        <v>2914</v>
      </c>
      <c r="AR480" s="99">
        <v>2018</v>
      </c>
      <c r="AS480" s="115">
        <v>10641.674593999998</v>
      </c>
      <c r="AT480" s="98">
        <v>0</v>
      </c>
      <c r="AU480" s="89">
        <v>3.24</v>
      </c>
      <c r="AV480" s="47" t="s">
        <v>136</v>
      </c>
      <c r="AW480" s="47" t="s">
        <v>3353</v>
      </c>
    </row>
    <row r="481" spans="1:49" s="102" customFormat="1" ht="51">
      <c r="A481" s="47">
        <v>2</v>
      </c>
      <c r="B481" s="47" t="s">
        <v>4775</v>
      </c>
      <c r="C481" s="47" t="s">
        <v>131</v>
      </c>
      <c r="D481" s="47" t="s">
        <v>1647</v>
      </c>
      <c r="E481" s="48" t="s">
        <v>3442</v>
      </c>
      <c r="F481" s="57" t="s">
        <v>5756</v>
      </c>
      <c r="G481" s="48" t="s">
        <v>4776</v>
      </c>
      <c r="H481" s="50" t="s">
        <v>2907</v>
      </c>
      <c r="I481" s="47" t="s">
        <v>2908</v>
      </c>
      <c r="J481" s="47" t="s">
        <v>135</v>
      </c>
      <c r="K481" s="47" t="s">
        <v>136</v>
      </c>
      <c r="L481" s="47" t="s">
        <v>2885</v>
      </c>
      <c r="M481" s="47" t="s">
        <v>2910</v>
      </c>
      <c r="N481" s="47" t="s">
        <v>2867</v>
      </c>
      <c r="O481" s="89">
        <v>492.54588372881352</v>
      </c>
      <c r="P481" s="89">
        <v>487.08437467011072</v>
      </c>
      <c r="Q481" s="89">
        <v>487.08437467011072</v>
      </c>
      <c r="R481" s="89">
        <v>574.7595621107306</v>
      </c>
      <c r="S481" s="47" t="s">
        <v>566</v>
      </c>
      <c r="T481" s="52" t="s">
        <v>131</v>
      </c>
      <c r="U481" s="52" t="s">
        <v>139</v>
      </c>
      <c r="V481" s="100">
        <v>42809</v>
      </c>
      <c r="W481" s="100">
        <v>42839</v>
      </c>
      <c r="X481" s="98" t="s">
        <v>2910</v>
      </c>
      <c r="Y481" s="98" t="s">
        <v>2910</v>
      </c>
      <c r="Z481" s="98" t="s">
        <v>2910</v>
      </c>
      <c r="AA481" s="98" t="s">
        <v>2910</v>
      </c>
      <c r="AB481" s="54" t="s">
        <v>5398</v>
      </c>
      <c r="AC481" s="54" t="s">
        <v>567</v>
      </c>
      <c r="AD481" s="47">
        <v>796</v>
      </c>
      <c r="AE481" s="47" t="s">
        <v>555</v>
      </c>
      <c r="AF481" s="47">
        <v>1</v>
      </c>
      <c r="AG481" s="99">
        <v>45</v>
      </c>
      <c r="AH481" s="53" t="s">
        <v>4372</v>
      </c>
      <c r="AI481" s="100">
        <v>42859</v>
      </c>
      <c r="AJ481" s="53">
        <v>42859</v>
      </c>
      <c r="AK481" s="100">
        <v>43100</v>
      </c>
      <c r="AL481" s="50">
        <v>2017</v>
      </c>
      <c r="AM481" s="98"/>
      <c r="AN481" s="47" t="s">
        <v>2911</v>
      </c>
      <c r="AO481" s="264" t="s">
        <v>4777</v>
      </c>
      <c r="AP481" s="48" t="s">
        <v>4778</v>
      </c>
      <c r="AQ481" s="47" t="s">
        <v>2914</v>
      </c>
      <c r="AR481" s="99">
        <v>2017</v>
      </c>
      <c r="AS481" s="115">
        <v>788.2721904</v>
      </c>
      <c r="AT481" s="98">
        <v>0</v>
      </c>
      <c r="AU481" s="89">
        <v>0.24</v>
      </c>
      <c r="AV481" s="47" t="s">
        <v>136</v>
      </c>
      <c r="AW481" s="47" t="s">
        <v>3353</v>
      </c>
    </row>
    <row r="482" spans="1:49" s="102" customFormat="1" ht="51">
      <c r="A482" s="47">
        <v>2</v>
      </c>
      <c r="B482" s="47" t="s">
        <v>4779</v>
      </c>
      <c r="C482" s="47" t="s">
        <v>131</v>
      </c>
      <c r="D482" s="47" t="s">
        <v>1647</v>
      </c>
      <c r="E482" s="48" t="s">
        <v>3442</v>
      </c>
      <c r="F482" s="57" t="s">
        <v>5757</v>
      </c>
      <c r="G482" s="48" t="s">
        <v>4780</v>
      </c>
      <c r="H482" s="50" t="s">
        <v>2907</v>
      </c>
      <c r="I482" s="47" t="s">
        <v>2908</v>
      </c>
      <c r="J482" s="47" t="s">
        <v>135</v>
      </c>
      <c r="K482" s="47" t="s">
        <v>136</v>
      </c>
      <c r="L482" s="47" t="s">
        <v>2885</v>
      </c>
      <c r="M482" s="47" t="s">
        <v>2910</v>
      </c>
      <c r="N482" s="47" t="s">
        <v>2867</v>
      </c>
      <c r="O482" s="89">
        <v>826.55952372881359</v>
      </c>
      <c r="P482" s="89">
        <v>811.80729111685082</v>
      </c>
      <c r="Q482" s="89">
        <v>811.80729111685082</v>
      </c>
      <c r="R482" s="89">
        <v>957.93260351788388</v>
      </c>
      <c r="S482" s="47" t="s">
        <v>566</v>
      </c>
      <c r="T482" s="52" t="s">
        <v>131</v>
      </c>
      <c r="U482" s="52" t="s">
        <v>139</v>
      </c>
      <c r="V482" s="100">
        <v>42809</v>
      </c>
      <c r="W482" s="100">
        <v>42839</v>
      </c>
      <c r="X482" s="98" t="s">
        <v>2910</v>
      </c>
      <c r="Y482" s="98" t="s">
        <v>2910</v>
      </c>
      <c r="Z482" s="98" t="s">
        <v>2910</v>
      </c>
      <c r="AA482" s="98" t="s">
        <v>2910</v>
      </c>
      <c r="AB482" s="54" t="s">
        <v>5398</v>
      </c>
      <c r="AC482" s="54" t="s">
        <v>567</v>
      </c>
      <c r="AD482" s="47">
        <v>796</v>
      </c>
      <c r="AE482" s="47" t="s">
        <v>555</v>
      </c>
      <c r="AF482" s="47">
        <v>1</v>
      </c>
      <c r="AG482" s="99">
        <v>45</v>
      </c>
      <c r="AH482" s="53" t="s">
        <v>4372</v>
      </c>
      <c r="AI482" s="100">
        <v>42859</v>
      </c>
      <c r="AJ482" s="53">
        <v>42859</v>
      </c>
      <c r="AK482" s="100">
        <v>43100</v>
      </c>
      <c r="AL482" s="50">
        <v>2017</v>
      </c>
      <c r="AM482" s="98"/>
      <c r="AN482" s="47" t="s">
        <v>2911</v>
      </c>
      <c r="AO482" s="264" t="s">
        <v>4781</v>
      </c>
      <c r="AP482" s="48" t="s">
        <v>4782</v>
      </c>
      <c r="AQ482" s="47" t="s">
        <v>2914</v>
      </c>
      <c r="AR482" s="99">
        <v>2017</v>
      </c>
      <c r="AS482" s="115">
        <v>1313.7869839999998</v>
      </c>
      <c r="AT482" s="98">
        <v>0</v>
      </c>
      <c r="AU482" s="89">
        <v>0.4</v>
      </c>
      <c r="AV482" s="47" t="s">
        <v>136</v>
      </c>
      <c r="AW482" s="47" t="s">
        <v>3353</v>
      </c>
    </row>
    <row r="483" spans="1:49" s="102" customFormat="1" ht="63.75">
      <c r="A483" s="47">
        <v>2</v>
      </c>
      <c r="B483" s="47" t="s">
        <v>4783</v>
      </c>
      <c r="C483" s="47" t="s">
        <v>131</v>
      </c>
      <c r="D483" s="47" t="s">
        <v>1647</v>
      </c>
      <c r="E483" s="48" t="s">
        <v>3442</v>
      </c>
      <c r="F483" s="57" t="s">
        <v>5758</v>
      </c>
      <c r="G483" s="48" t="s">
        <v>4784</v>
      </c>
      <c r="H483" s="50" t="s">
        <v>2907</v>
      </c>
      <c r="I483" s="47" t="s">
        <v>2908</v>
      </c>
      <c r="J483" s="47" t="s">
        <v>135</v>
      </c>
      <c r="K483" s="47" t="s">
        <v>136</v>
      </c>
      <c r="L483" s="47" t="s">
        <v>2885</v>
      </c>
      <c r="M483" s="47" t="s">
        <v>2910</v>
      </c>
      <c r="N483" s="47" t="s">
        <v>2867</v>
      </c>
      <c r="O483" s="89">
        <v>2741.1392362288138</v>
      </c>
      <c r="P483" s="89">
        <v>2673.1321999222578</v>
      </c>
      <c r="Q483" s="89">
        <v>2673.1321999222578</v>
      </c>
      <c r="R483" s="89">
        <v>3154.2959959082641</v>
      </c>
      <c r="S483" s="47" t="s">
        <v>566</v>
      </c>
      <c r="T483" s="52" t="s">
        <v>131</v>
      </c>
      <c r="U483" s="52" t="s">
        <v>139</v>
      </c>
      <c r="V483" s="100">
        <v>42809</v>
      </c>
      <c r="W483" s="100">
        <v>42839</v>
      </c>
      <c r="X483" s="98" t="s">
        <v>2910</v>
      </c>
      <c r="Y483" s="98" t="s">
        <v>2910</v>
      </c>
      <c r="Z483" s="98" t="s">
        <v>2910</v>
      </c>
      <c r="AA483" s="98" t="s">
        <v>2910</v>
      </c>
      <c r="AB483" s="54" t="s">
        <v>5398</v>
      </c>
      <c r="AC483" s="54" t="s">
        <v>567</v>
      </c>
      <c r="AD483" s="47">
        <v>796</v>
      </c>
      <c r="AE483" s="47" t="s">
        <v>555</v>
      </c>
      <c r="AF483" s="47">
        <v>1</v>
      </c>
      <c r="AG483" s="99">
        <v>45</v>
      </c>
      <c r="AH483" s="53" t="s">
        <v>4372</v>
      </c>
      <c r="AI483" s="100">
        <v>42859</v>
      </c>
      <c r="AJ483" s="53">
        <v>42859</v>
      </c>
      <c r="AK483" s="100">
        <v>43100</v>
      </c>
      <c r="AL483" s="50">
        <v>2017</v>
      </c>
      <c r="AM483" s="98"/>
      <c r="AN483" s="47" t="s">
        <v>2911</v>
      </c>
      <c r="AO483" s="264" t="s">
        <v>4785</v>
      </c>
      <c r="AP483" s="48" t="s">
        <v>4786</v>
      </c>
      <c r="AQ483" s="47" t="s">
        <v>2914</v>
      </c>
      <c r="AR483" s="99">
        <v>2018</v>
      </c>
      <c r="AS483" s="115">
        <v>4326.0590649999995</v>
      </c>
      <c r="AT483" s="98">
        <v>0.25</v>
      </c>
      <c r="AU483" s="89">
        <v>1.9</v>
      </c>
      <c r="AV483" s="47" t="s">
        <v>136</v>
      </c>
      <c r="AW483" s="47" t="s">
        <v>3353</v>
      </c>
    </row>
    <row r="484" spans="1:49" s="102" customFormat="1" ht="63.75">
      <c r="A484" s="47">
        <v>2</v>
      </c>
      <c r="B484" s="47" t="s">
        <v>4787</v>
      </c>
      <c r="C484" s="47" t="s">
        <v>131</v>
      </c>
      <c r="D484" s="47" t="s">
        <v>1647</v>
      </c>
      <c r="E484" s="48" t="s">
        <v>3442</v>
      </c>
      <c r="F484" s="57" t="s">
        <v>5759</v>
      </c>
      <c r="G484" s="48" t="s">
        <v>4788</v>
      </c>
      <c r="H484" s="50" t="s">
        <v>2907</v>
      </c>
      <c r="I484" s="47" t="s">
        <v>2908</v>
      </c>
      <c r="J484" s="47" t="s">
        <v>135</v>
      </c>
      <c r="K484" s="47" t="s">
        <v>136</v>
      </c>
      <c r="L484" s="47" t="s">
        <v>2885</v>
      </c>
      <c r="M484" s="47" t="s">
        <v>2910</v>
      </c>
      <c r="N484" s="47" t="s">
        <v>2867</v>
      </c>
      <c r="O484" s="89">
        <v>1813.4808712288136</v>
      </c>
      <c r="P484" s="89">
        <v>1771.2770249389398</v>
      </c>
      <c r="Q484" s="89">
        <v>1771.2770249389398</v>
      </c>
      <c r="R484" s="89">
        <v>2090.1068894279488</v>
      </c>
      <c r="S484" s="47" t="s">
        <v>566</v>
      </c>
      <c r="T484" s="52" t="s">
        <v>131</v>
      </c>
      <c r="U484" s="52" t="s">
        <v>139</v>
      </c>
      <c r="V484" s="100">
        <v>42809</v>
      </c>
      <c r="W484" s="100">
        <v>42839</v>
      </c>
      <c r="X484" s="98" t="s">
        <v>2910</v>
      </c>
      <c r="Y484" s="98" t="s">
        <v>2910</v>
      </c>
      <c r="Z484" s="98" t="s">
        <v>2910</v>
      </c>
      <c r="AA484" s="98" t="s">
        <v>2910</v>
      </c>
      <c r="AB484" s="54" t="s">
        <v>5398</v>
      </c>
      <c r="AC484" s="54" t="s">
        <v>567</v>
      </c>
      <c r="AD484" s="47">
        <v>796</v>
      </c>
      <c r="AE484" s="47" t="s">
        <v>555</v>
      </c>
      <c r="AF484" s="47">
        <v>1</v>
      </c>
      <c r="AG484" s="99">
        <v>45</v>
      </c>
      <c r="AH484" s="53" t="s">
        <v>4372</v>
      </c>
      <c r="AI484" s="100">
        <v>42859</v>
      </c>
      <c r="AJ484" s="53">
        <v>42859</v>
      </c>
      <c r="AK484" s="100">
        <v>43100</v>
      </c>
      <c r="AL484" s="50">
        <v>2017</v>
      </c>
      <c r="AM484" s="98"/>
      <c r="AN484" s="47" t="s">
        <v>2911</v>
      </c>
      <c r="AO484" s="264" t="s">
        <v>4789</v>
      </c>
      <c r="AP484" s="48" t="s">
        <v>4790</v>
      </c>
      <c r="AQ484" s="47" t="s">
        <v>2914</v>
      </c>
      <c r="AR484" s="99">
        <v>2017</v>
      </c>
      <c r="AS484" s="115">
        <v>2866.5432374000002</v>
      </c>
      <c r="AT484" s="98">
        <v>0.25</v>
      </c>
      <c r="AU484" s="89">
        <v>1.2</v>
      </c>
      <c r="AV484" s="47" t="s">
        <v>136</v>
      </c>
      <c r="AW484" s="47" t="s">
        <v>3353</v>
      </c>
    </row>
    <row r="485" spans="1:49" s="102" customFormat="1" ht="63.75">
      <c r="A485" s="47">
        <v>2</v>
      </c>
      <c r="B485" s="47" t="s">
        <v>4791</v>
      </c>
      <c r="C485" s="47" t="s">
        <v>131</v>
      </c>
      <c r="D485" s="47" t="s">
        <v>1647</v>
      </c>
      <c r="E485" s="48" t="s">
        <v>3442</v>
      </c>
      <c r="F485" s="57" t="s">
        <v>5760</v>
      </c>
      <c r="G485" s="48" t="s">
        <v>4792</v>
      </c>
      <c r="H485" s="50" t="s">
        <v>2907</v>
      </c>
      <c r="I485" s="47" t="s">
        <v>2908</v>
      </c>
      <c r="J485" s="47" t="s">
        <v>135</v>
      </c>
      <c r="K485" s="47" t="s">
        <v>136</v>
      </c>
      <c r="L485" s="47" t="s">
        <v>2885</v>
      </c>
      <c r="M485" s="47" t="s">
        <v>2910</v>
      </c>
      <c r="N485" s="47" t="s">
        <v>2867</v>
      </c>
      <c r="O485" s="89">
        <v>2385.2303662288132</v>
      </c>
      <c r="P485" s="89">
        <v>2327.123078092191</v>
      </c>
      <c r="Q485" s="89">
        <v>2327.123078092191</v>
      </c>
      <c r="R485" s="89">
        <v>2746.0052321487851</v>
      </c>
      <c r="S485" s="47" t="s">
        <v>566</v>
      </c>
      <c r="T485" s="52" t="s">
        <v>131</v>
      </c>
      <c r="U485" s="52" t="s">
        <v>139</v>
      </c>
      <c r="V485" s="100">
        <v>42809</v>
      </c>
      <c r="W485" s="100">
        <v>42839</v>
      </c>
      <c r="X485" s="98" t="s">
        <v>2910</v>
      </c>
      <c r="Y485" s="98" t="s">
        <v>2910</v>
      </c>
      <c r="Z485" s="98" t="s">
        <v>2910</v>
      </c>
      <c r="AA485" s="98" t="s">
        <v>2910</v>
      </c>
      <c r="AB485" s="54" t="s">
        <v>5398</v>
      </c>
      <c r="AC485" s="54" t="s">
        <v>567</v>
      </c>
      <c r="AD485" s="47">
        <v>796</v>
      </c>
      <c r="AE485" s="47" t="s">
        <v>555</v>
      </c>
      <c r="AF485" s="47">
        <v>1</v>
      </c>
      <c r="AG485" s="99">
        <v>45</v>
      </c>
      <c r="AH485" s="53" t="s">
        <v>4372</v>
      </c>
      <c r="AI485" s="100">
        <v>42859</v>
      </c>
      <c r="AJ485" s="53">
        <v>42859</v>
      </c>
      <c r="AK485" s="100">
        <v>43100</v>
      </c>
      <c r="AL485" s="50">
        <v>2017</v>
      </c>
      <c r="AM485" s="98"/>
      <c r="AN485" s="47" t="s">
        <v>2911</v>
      </c>
      <c r="AO485" s="264" t="s">
        <v>4793</v>
      </c>
      <c r="AP485" s="48" t="s">
        <v>4794</v>
      </c>
      <c r="AQ485" s="47" t="s">
        <v>2914</v>
      </c>
      <c r="AR485" s="99">
        <v>2018</v>
      </c>
      <c r="AS485" s="115">
        <v>3766.0957761999989</v>
      </c>
      <c r="AT485" s="98">
        <v>0.16</v>
      </c>
      <c r="AU485" s="89">
        <v>1.7</v>
      </c>
      <c r="AV485" s="47" t="s">
        <v>136</v>
      </c>
      <c r="AW485" s="47" t="s">
        <v>3353</v>
      </c>
    </row>
    <row r="486" spans="1:49" s="102" customFormat="1" ht="38.25">
      <c r="A486" s="47">
        <v>2</v>
      </c>
      <c r="B486" s="47" t="s">
        <v>4795</v>
      </c>
      <c r="C486" s="47" t="s">
        <v>131</v>
      </c>
      <c r="D486" s="47" t="s">
        <v>1647</v>
      </c>
      <c r="E486" s="48" t="s">
        <v>64</v>
      </c>
      <c r="F486" s="57" t="s">
        <v>5761</v>
      </c>
      <c r="G486" s="48" t="s">
        <v>4796</v>
      </c>
      <c r="H486" s="50" t="s">
        <v>2603</v>
      </c>
      <c r="I486" s="47" t="s">
        <v>3474</v>
      </c>
      <c r="J486" s="47" t="s">
        <v>135</v>
      </c>
      <c r="K486" s="47" t="s">
        <v>136</v>
      </c>
      <c r="L486" s="47" t="s">
        <v>2885</v>
      </c>
      <c r="M486" s="47" t="s">
        <v>2910</v>
      </c>
      <c r="N486" s="47" t="s">
        <v>2867</v>
      </c>
      <c r="O486" s="89">
        <v>1481.4194211419499</v>
      </c>
      <c r="P486" s="89">
        <v>975.06139140953405</v>
      </c>
      <c r="Q486" s="89">
        <v>975.06139140953405</v>
      </c>
      <c r="R486" s="89">
        <v>1150.5724418632501</v>
      </c>
      <c r="S486" s="47" t="s">
        <v>566</v>
      </c>
      <c r="T486" s="52" t="s">
        <v>131</v>
      </c>
      <c r="U486" s="52" t="s">
        <v>139</v>
      </c>
      <c r="V486" s="100">
        <v>42795</v>
      </c>
      <c r="W486" s="100">
        <v>42815</v>
      </c>
      <c r="X486" s="98" t="s">
        <v>2910</v>
      </c>
      <c r="Y486" s="98" t="s">
        <v>2910</v>
      </c>
      <c r="Z486" s="98" t="s">
        <v>2910</v>
      </c>
      <c r="AA486" s="98" t="s">
        <v>2910</v>
      </c>
      <c r="AB486" s="54" t="s">
        <v>5634</v>
      </c>
      <c r="AC486" s="54" t="s">
        <v>567</v>
      </c>
      <c r="AD486" s="47">
        <v>796</v>
      </c>
      <c r="AE486" s="47" t="s">
        <v>555</v>
      </c>
      <c r="AF486" s="47">
        <v>1</v>
      </c>
      <c r="AG486" s="99">
        <v>45</v>
      </c>
      <c r="AH486" s="53" t="s">
        <v>4372</v>
      </c>
      <c r="AI486" s="100">
        <v>42835</v>
      </c>
      <c r="AJ486" s="53">
        <v>42835</v>
      </c>
      <c r="AK486" s="100">
        <v>42895</v>
      </c>
      <c r="AL486" s="50">
        <v>2017</v>
      </c>
      <c r="AM486" s="98"/>
      <c r="AN486" s="47" t="s">
        <v>2911</v>
      </c>
      <c r="AO486" s="264" t="s">
        <v>4797</v>
      </c>
      <c r="AP486" s="48" t="s">
        <v>4798</v>
      </c>
      <c r="AQ486" s="47" t="s">
        <v>2914</v>
      </c>
      <c r="AR486" s="99">
        <v>2017</v>
      </c>
      <c r="AS486" s="115">
        <v>1158.76</v>
      </c>
      <c r="AT486" s="98">
        <v>0.25</v>
      </c>
      <c r="AU486" s="89">
        <v>2</v>
      </c>
      <c r="AV486" s="47" t="s">
        <v>136</v>
      </c>
      <c r="AW486" s="47" t="s">
        <v>3353</v>
      </c>
    </row>
    <row r="487" spans="1:49" s="102" customFormat="1" ht="51">
      <c r="A487" s="47">
        <v>2</v>
      </c>
      <c r="B487" s="47" t="s">
        <v>4799</v>
      </c>
      <c r="C487" s="47" t="s">
        <v>131</v>
      </c>
      <c r="D487" s="47" t="s">
        <v>1647</v>
      </c>
      <c r="E487" s="48" t="s">
        <v>64</v>
      </c>
      <c r="F487" s="57" t="s">
        <v>5762</v>
      </c>
      <c r="G487" s="48" t="s">
        <v>4800</v>
      </c>
      <c r="H487" s="50" t="s">
        <v>2603</v>
      </c>
      <c r="I487" s="47" t="s">
        <v>3474</v>
      </c>
      <c r="J487" s="47" t="s">
        <v>135</v>
      </c>
      <c r="K487" s="47" t="s">
        <v>136</v>
      </c>
      <c r="L487" s="47" t="s">
        <v>2885</v>
      </c>
      <c r="M487" s="47" t="s">
        <v>2910</v>
      </c>
      <c r="N487" s="47" t="s">
        <v>2867</v>
      </c>
      <c r="O487" s="89">
        <v>1494.2674180331053</v>
      </c>
      <c r="P487" s="89">
        <v>1045.9871926231735</v>
      </c>
      <c r="Q487" s="89">
        <v>1045.9871926231735</v>
      </c>
      <c r="R487" s="89">
        <v>1234.2648872953448</v>
      </c>
      <c r="S487" s="47" t="s">
        <v>566</v>
      </c>
      <c r="T487" s="52" t="s">
        <v>131</v>
      </c>
      <c r="U487" s="52" t="s">
        <v>139</v>
      </c>
      <c r="V487" s="100">
        <v>42795</v>
      </c>
      <c r="W487" s="100">
        <v>42815</v>
      </c>
      <c r="X487" s="98" t="s">
        <v>2910</v>
      </c>
      <c r="Y487" s="98" t="s">
        <v>2910</v>
      </c>
      <c r="Z487" s="98" t="s">
        <v>2910</v>
      </c>
      <c r="AA487" s="98" t="s">
        <v>2910</v>
      </c>
      <c r="AB487" s="54" t="s">
        <v>5634</v>
      </c>
      <c r="AC487" s="54" t="s">
        <v>567</v>
      </c>
      <c r="AD487" s="47">
        <v>796</v>
      </c>
      <c r="AE487" s="47" t="s">
        <v>555</v>
      </c>
      <c r="AF487" s="47">
        <v>1</v>
      </c>
      <c r="AG487" s="99">
        <v>45</v>
      </c>
      <c r="AH487" s="53" t="s">
        <v>4372</v>
      </c>
      <c r="AI487" s="100">
        <v>42835</v>
      </c>
      <c r="AJ487" s="53">
        <v>42835</v>
      </c>
      <c r="AK487" s="100">
        <v>42895</v>
      </c>
      <c r="AL487" s="50">
        <v>2017</v>
      </c>
      <c r="AM487" s="98"/>
      <c r="AN487" s="47" t="s">
        <v>2911</v>
      </c>
      <c r="AO487" s="264" t="s">
        <v>4801</v>
      </c>
      <c r="AP487" s="48" t="s">
        <v>4802</v>
      </c>
      <c r="AQ487" s="47" t="s">
        <v>2914</v>
      </c>
      <c r="AR487" s="99">
        <v>2017</v>
      </c>
      <c r="AS487" s="115">
        <v>2633.1699999999996</v>
      </c>
      <c r="AT487" s="98">
        <v>0.25</v>
      </c>
      <c r="AU487" s="89">
        <v>1.63</v>
      </c>
      <c r="AV487" s="47" t="s">
        <v>136</v>
      </c>
      <c r="AW487" s="47" t="s">
        <v>3353</v>
      </c>
    </row>
    <row r="488" spans="1:49" s="102" customFormat="1" ht="63.75">
      <c r="A488" s="47">
        <v>2</v>
      </c>
      <c r="B488" s="47" t="s">
        <v>4803</v>
      </c>
      <c r="C488" s="47" t="s">
        <v>131</v>
      </c>
      <c r="D488" s="47" t="s">
        <v>1647</v>
      </c>
      <c r="E488" s="48" t="s">
        <v>64</v>
      </c>
      <c r="F488" s="57" t="s">
        <v>5763</v>
      </c>
      <c r="G488" s="48" t="s">
        <v>4804</v>
      </c>
      <c r="H488" s="50" t="s">
        <v>2603</v>
      </c>
      <c r="I488" s="47" t="s">
        <v>3474</v>
      </c>
      <c r="J488" s="47" t="s">
        <v>135</v>
      </c>
      <c r="K488" s="47" t="s">
        <v>136</v>
      </c>
      <c r="L488" s="47" t="s">
        <v>2885</v>
      </c>
      <c r="M488" s="47" t="s">
        <v>2910</v>
      </c>
      <c r="N488" s="47" t="s">
        <v>2867</v>
      </c>
      <c r="O488" s="89">
        <v>1897.9659684942021</v>
      </c>
      <c r="P488" s="89">
        <v>1328.5761779459415</v>
      </c>
      <c r="Q488" s="89">
        <v>1328.5761779459415</v>
      </c>
      <c r="R488" s="89">
        <v>1567.7198899762109</v>
      </c>
      <c r="S488" s="47" t="s">
        <v>566</v>
      </c>
      <c r="T488" s="52" t="s">
        <v>131</v>
      </c>
      <c r="U488" s="52" t="s">
        <v>139</v>
      </c>
      <c r="V488" s="100">
        <v>42795</v>
      </c>
      <c r="W488" s="100">
        <v>42815</v>
      </c>
      <c r="X488" s="98" t="s">
        <v>2910</v>
      </c>
      <c r="Y488" s="98" t="s">
        <v>2910</v>
      </c>
      <c r="Z488" s="98" t="s">
        <v>2910</v>
      </c>
      <c r="AA488" s="98" t="s">
        <v>2910</v>
      </c>
      <c r="AB488" s="54" t="s">
        <v>5634</v>
      </c>
      <c r="AC488" s="54" t="s">
        <v>567</v>
      </c>
      <c r="AD488" s="47">
        <v>796</v>
      </c>
      <c r="AE488" s="47" t="s">
        <v>555</v>
      </c>
      <c r="AF488" s="47">
        <v>1</v>
      </c>
      <c r="AG488" s="99">
        <v>45</v>
      </c>
      <c r="AH488" s="53" t="s">
        <v>4372</v>
      </c>
      <c r="AI488" s="100">
        <v>42835</v>
      </c>
      <c r="AJ488" s="53">
        <v>42835</v>
      </c>
      <c r="AK488" s="100">
        <v>42895</v>
      </c>
      <c r="AL488" s="50">
        <v>2017</v>
      </c>
      <c r="AM488" s="98"/>
      <c r="AN488" s="47" t="s">
        <v>2911</v>
      </c>
      <c r="AO488" s="264" t="s">
        <v>4805</v>
      </c>
      <c r="AP488" s="48" t="s">
        <v>4806</v>
      </c>
      <c r="AQ488" s="47" t="s">
        <v>2914</v>
      </c>
      <c r="AR488" s="99">
        <v>2017</v>
      </c>
      <c r="AS488" s="115">
        <v>3475.6899999999996</v>
      </c>
      <c r="AT488" s="98">
        <v>0.25</v>
      </c>
      <c r="AU488" s="89">
        <v>2.16</v>
      </c>
      <c r="AV488" s="47" t="s">
        <v>136</v>
      </c>
      <c r="AW488" s="47" t="s">
        <v>3353</v>
      </c>
    </row>
    <row r="489" spans="1:49" s="102" customFormat="1" ht="63.75">
      <c r="A489" s="47">
        <v>2</v>
      </c>
      <c r="B489" s="47" t="s">
        <v>4807</v>
      </c>
      <c r="C489" s="47" t="s">
        <v>131</v>
      </c>
      <c r="D489" s="47" t="s">
        <v>1647</v>
      </c>
      <c r="E489" s="48" t="s">
        <v>64</v>
      </c>
      <c r="F489" s="57" t="s">
        <v>5764</v>
      </c>
      <c r="G489" s="48" t="s">
        <v>4808</v>
      </c>
      <c r="H489" s="50" t="s">
        <v>2603</v>
      </c>
      <c r="I489" s="47" t="s">
        <v>3474</v>
      </c>
      <c r="J489" s="47" t="s">
        <v>135</v>
      </c>
      <c r="K489" s="47" t="s">
        <v>136</v>
      </c>
      <c r="L489" s="47" t="s">
        <v>2885</v>
      </c>
      <c r="M489" s="47" t="s">
        <v>2910</v>
      </c>
      <c r="N489" s="47" t="s">
        <v>2867</v>
      </c>
      <c r="O489" s="89">
        <v>1669.8092172103352</v>
      </c>
      <c r="P489" s="89">
        <v>1168.8664520472346</v>
      </c>
      <c r="Q489" s="89">
        <v>1168.8664520472346</v>
      </c>
      <c r="R489" s="89">
        <v>1379.2624134157368</v>
      </c>
      <c r="S489" s="47" t="s">
        <v>566</v>
      </c>
      <c r="T489" s="52" t="s">
        <v>131</v>
      </c>
      <c r="U489" s="52" t="s">
        <v>139</v>
      </c>
      <c r="V489" s="100">
        <v>42809</v>
      </c>
      <c r="W489" s="100">
        <v>42839</v>
      </c>
      <c r="X489" s="98" t="s">
        <v>2910</v>
      </c>
      <c r="Y489" s="98" t="s">
        <v>2910</v>
      </c>
      <c r="Z489" s="98" t="s">
        <v>2910</v>
      </c>
      <c r="AA489" s="98" t="s">
        <v>2910</v>
      </c>
      <c r="AB489" s="54" t="s">
        <v>5634</v>
      </c>
      <c r="AC489" s="54" t="s">
        <v>567</v>
      </c>
      <c r="AD489" s="47">
        <v>796</v>
      </c>
      <c r="AE489" s="47" t="s">
        <v>555</v>
      </c>
      <c r="AF489" s="47">
        <v>1</v>
      </c>
      <c r="AG489" s="99">
        <v>45</v>
      </c>
      <c r="AH489" s="53" t="s">
        <v>4372</v>
      </c>
      <c r="AI489" s="100">
        <v>42859</v>
      </c>
      <c r="AJ489" s="53">
        <v>42859</v>
      </c>
      <c r="AK489" s="100">
        <v>42919</v>
      </c>
      <c r="AL489" s="50">
        <v>2017</v>
      </c>
      <c r="AM489" s="98"/>
      <c r="AN489" s="47" t="s">
        <v>2911</v>
      </c>
      <c r="AO489" s="264" t="s">
        <v>4809</v>
      </c>
      <c r="AP489" s="48" t="s">
        <v>4810</v>
      </c>
      <c r="AQ489" s="47" t="s">
        <v>2914</v>
      </c>
      <c r="AR489" s="99">
        <v>2018</v>
      </c>
      <c r="AS489" s="115">
        <v>6964.5990207999985</v>
      </c>
      <c r="AT489" s="98">
        <v>0.65</v>
      </c>
      <c r="AU489" s="89">
        <v>1.23</v>
      </c>
      <c r="AV489" s="47" t="s">
        <v>136</v>
      </c>
      <c r="AW489" s="47" t="s">
        <v>3353</v>
      </c>
    </row>
    <row r="490" spans="1:49" s="102" customFormat="1" ht="63.75">
      <c r="A490" s="47">
        <v>2</v>
      </c>
      <c r="B490" s="47" t="s">
        <v>4811</v>
      </c>
      <c r="C490" s="47" t="s">
        <v>131</v>
      </c>
      <c r="D490" s="47" t="s">
        <v>1647</v>
      </c>
      <c r="E490" s="48" t="s">
        <v>64</v>
      </c>
      <c r="F490" s="57" t="s">
        <v>5765</v>
      </c>
      <c r="G490" s="48" t="s">
        <v>4812</v>
      </c>
      <c r="H490" s="50" t="s">
        <v>2603</v>
      </c>
      <c r="I490" s="47" t="s">
        <v>3474</v>
      </c>
      <c r="J490" s="47" t="s">
        <v>135</v>
      </c>
      <c r="K490" s="47" t="s">
        <v>136</v>
      </c>
      <c r="L490" s="47" t="s">
        <v>2885</v>
      </c>
      <c r="M490" s="47" t="s">
        <v>2910</v>
      </c>
      <c r="N490" s="47" t="s">
        <v>2867</v>
      </c>
      <c r="O490" s="89">
        <v>1579.3713486783531</v>
      </c>
      <c r="P490" s="89">
        <v>1105.5599440748472</v>
      </c>
      <c r="Q490" s="89">
        <v>1105.5599440748472</v>
      </c>
      <c r="R490" s="89">
        <v>1304.5607340083195</v>
      </c>
      <c r="S490" s="47" t="s">
        <v>566</v>
      </c>
      <c r="T490" s="52" t="s">
        <v>131</v>
      </c>
      <c r="U490" s="52" t="s">
        <v>139</v>
      </c>
      <c r="V490" s="100">
        <v>42795</v>
      </c>
      <c r="W490" s="100">
        <v>42815</v>
      </c>
      <c r="X490" s="98" t="s">
        <v>2910</v>
      </c>
      <c r="Y490" s="98" t="s">
        <v>2910</v>
      </c>
      <c r="Z490" s="98" t="s">
        <v>2910</v>
      </c>
      <c r="AA490" s="98" t="s">
        <v>2910</v>
      </c>
      <c r="AB490" s="54" t="s">
        <v>5634</v>
      </c>
      <c r="AC490" s="54" t="s">
        <v>567</v>
      </c>
      <c r="AD490" s="47">
        <v>796</v>
      </c>
      <c r="AE490" s="47" t="s">
        <v>555</v>
      </c>
      <c r="AF490" s="47">
        <v>1</v>
      </c>
      <c r="AG490" s="99">
        <v>45</v>
      </c>
      <c r="AH490" s="53" t="s">
        <v>4372</v>
      </c>
      <c r="AI490" s="100">
        <v>42835</v>
      </c>
      <c r="AJ490" s="53">
        <v>42835</v>
      </c>
      <c r="AK490" s="100">
        <v>42895</v>
      </c>
      <c r="AL490" s="50">
        <v>2017</v>
      </c>
      <c r="AM490" s="98"/>
      <c r="AN490" s="47" t="s">
        <v>2911</v>
      </c>
      <c r="AO490" s="264" t="s">
        <v>4813</v>
      </c>
      <c r="AP490" s="48" t="s">
        <v>4814</v>
      </c>
      <c r="AQ490" s="47" t="s">
        <v>2914</v>
      </c>
      <c r="AR490" s="99">
        <v>2017</v>
      </c>
      <c r="AS490" s="115">
        <v>1580.0200000000002</v>
      </c>
      <c r="AT490" s="98">
        <v>0.25</v>
      </c>
      <c r="AU490" s="89">
        <v>1.66</v>
      </c>
      <c r="AV490" s="47" t="s">
        <v>136</v>
      </c>
      <c r="AW490" s="47" t="s">
        <v>3353</v>
      </c>
    </row>
    <row r="491" spans="1:49" s="102" customFormat="1" ht="63.75">
      <c r="A491" s="47">
        <v>2</v>
      </c>
      <c r="B491" s="47" t="s">
        <v>4815</v>
      </c>
      <c r="C491" s="47" t="s">
        <v>131</v>
      </c>
      <c r="D491" s="47" t="s">
        <v>1647</v>
      </c>
      <c r="E491" s="48" t="s">
        <v>64</v>
      </c>
      <c r="F491" s="57" t="s">
        <v>5766</v>
      </c>
      <c r="G491" s="48" t="s">
        <v>4816</v>
      </c>
      <c r="H491" s="50" t="s">
        <v>2603</v>
      </c>
      <c r="I491" s="47" t="s">
        <v>3474</v>
      </c>
      <c r="J491" s="47" t="s">
        <v>135</v>
      </c>
      <c r="K491" s="47" t="s">
        <v>136</v>
      </c>
      <c r="L491" s="47" t="s">
        <v>2885</v>
      </c>
      <c r="M491" s="47" t="s">
        <v>2910</v>
      </c>
      <c r="N491" s="47" t="s">
        <v>2867</v>
      </c>
      <c r="O491" s="89">
        <v>1735.8223073068318</v>
      </c>
      <c r="P491" s="89">
        <v>1215.0756151147823</v>
      </c>
      <c r="Q491" s="89">
        <v>1215.0756151147823</v>
      </c>
      <c r="R491" s="89">
        <v>1433.7892258354429</v>
      </c>
      <c r="S491" s="47" t="s">
        <v>566</v>
      </c>
      <c r="T491" s="52" t="s">
        <v>131</v>
      </c>
      <c r="U491" s="52" t="s">
        <v>139</v>
      </c>
      <c r="V491" s="100">
        <v>42795</v>
      </c>
      <c r="W491" s="100">
        <v>42815</v>
      </c>
      <c r="X491" s="98" t="s">
        <v>2910</v>
      </c>
      <c r="Y491" s="98" t="s">
        <v>2910</v>
      </c>
      <c r="Z491" s="98" t="s">
        <v>2910</v>
      </c>
      <c r="AA491" s="98" t="s">
        <v>2910</v>
      </c>
      <c r="AB491" s="54" t="s">
        <v>5634</v>
      </c>
      <c r="AC491" s="54" t="s">
        <v>567</v>
      </c>
      <c r="AD491" s="47">
        <v>796</v>
      </c>
      <c r="AE491" s="47" t="s">
        <v>555</v>
      </c>
      <c r="AF491" s="47">
        <v>1</v>
      </c>
      <c r="AG491" s="99">
        <v>45</v>
      </c>
      <c r="AH491" s="53" t="s">
        <v>4372</v>
      </c>
      <c r="AI491" s="100">
        <v>42835</v>
      </c>
      <c r="AJ491" s="53">
        <v>42835</v>
      </c>
      <c r="AK491" s="100">
        <v>42895</v>
      </c>
      <c r="AL491" s="50">
        <v>2017</v>
      </c>
      <c r="AM491" s="98"/>
      <c r="AN491" s="47" t="s">
        <v>2911</v>
      </c>
      <c r="AO491" s="264" t="s">
        <v>4817</v>
      </c>
      <c r="AP491" s="48" t="s">
        <v>4818</v>
      </c>
      <c r="AQ491" s="47" t="s">
        <v>2914</v>
      </c>
      <c r="AR491" s="99">
        <v>2017</v>
      </c>
      <c r="AS491" s="115">
        <v>2422.5399999999995</v>
      </c>
      <c r="AT491" s="98">
        <v>0.25</v>
      </c>
      <c r="AU491" s="89">
        <v>1.85</v>
      </c>
      <c r="AV491" s="47" t="s">
        <v>136</v>
      </c>
      <c r="AW491" s="47" t="s">
        <v>3353</v>
      </c>
    </row>
    <row r="492" spans="1:49" s="102" customFormat="1" ht="63.75">
      <c r="A492" s="47">
        <v>2</v>
      </c>
      <c r="B492" s="47" t="s">
        <v>4819</v>
      </c>
      <c r="C492" s="47" t="s">
        <v>131</v>
      </c>
      <c r="D492" s="47" t="s">
        <v>1647</v>
      </c>
      <c r="E492" s="48" t="s">
        <v>3442</v>
      </c>
      <c r="F492" s="57" t="s">
        <v>5767</v>
      </c>
      <c r="G492" s="48" t="s">
        <v>4820</v>
      </c>
      <c r="H492" s="50" t="s">
        <v>2907</v>
      </c>
      <c r="I492" s="47" t="s">
        <v>2908</v>
      </c>
      <c r="J492" s="47" t="s">
        <v>135</v>
      </c>
      <c r="K492" s="47" t="s">
        <v>136</v>
      </c>
      <c r="L492" s="47" t="s">
        <v>2885</v>
      </c>
      <c r="M492" s="47" t="s">
        <v>2910</v>
      </c>
      <c r="N492" s="47" t="s">
        <v>2867</v>
      </c>
      <c r="O492" s="89">
        <v>2696.8409766906293</v>
      </c>
      <c r="P492" s="89">
        <v>2625.6959141694319</v>
      </c>
      <c r="Q492" s="89">
        <v>2625.6959141694319</v>
      </c>
      <c r="R492" s="89">
        <v>3098.3211787199298</v>
      </c>
      <c r="S492" s="47" t="s">
        <v>566</v>
      </c>
      <c r="T492" s="52" t="s">
        <v>131</v>
      </c>
      <c r="U492" s="52" t="s">
        <v>139</v>
      </c>
      <c r="V492" s="100">
        <v>42809</v>
      </c>
      <c r="W492" s="100">
        <v>42839</v>
      </c>
      <c r="X492" s="98" t="s">
        <v>2910</v>
      </c>
      <c r="Y492" s="98" t="s">
        <v>2910</v>
      </c>
      <c r="Z492" s="98" t="s">
        <v>2910</v>
      </c>
      <c r="AA492" s="98" t="s">
        <v>2910</v>
      </c>
      <c r="AB492" s="54" t="s">
        <v>5398</v>
      </c>
      <c r="AC492" s="54" t="s">
        <v>567</v>
      </c>
      <c r="AD492" s="47">
        <v>796</v>
      </c>
      <c r="AE492" s="47" t="s">
        <v>555</v>
      </c>
      <c r="AF492" s="47">
        <v>1</v>
      </c>
      <c r="AG492" s="99">
        <v>45</v>
      </c>
      <c r="AH492" s="53" t="s">
        <v>4372</v>
      </c>
      <c r="AI492" s="100">
        <v>42859</v>
      </c>
      <c r="AJ492" s="53">
        <v>42859</v>
      </c>
      <c r="AK492" s="100">
        <v>43100</v>
      </c>
      <c r="AL492" s="50">
        <v>2017</v>
      </c>
      <c r="AM492" s="98"/>
      <c r="AN492" s="47" t="s">
        <v>2911</v>
      </c>
      <c r="AO492" s="264" t="s">
        <v>4821</v>
      </c>
      <c r="AP492" s="48" t="s">
        <v>4822</v>
      </c>
      <c r="AQ492" s="47" t="s">
        <v>2914</v>
      </c>
      <c r="AR492" s="99">
        <v>2017</v>
      </c>
      <c r="AS492" s="115">
        <v>3265.0599999999995</v>
      </c>
      <c r="AT492" s="98">
        <v>0.25</v>
      </c>
      <c r="AU492" s="89">
        <v>2.52</v>
      </c>
      <c r="AV492" s="47" t="s">
        <v>136</v>
      </c>
      <c r="AW492" s="47" t="s">
        <v>3353</v>
      </c>
    </row>
    <row r="493" spans="1:49" s="102" customFormat="1" ht="51">
      <c r="A493" s="47">
        <v>2</v>
      </c>
      <c r="B493" s="47" t="s">
        <v>4823</v>
      </c>
      <c r="C493" s="47" t="s">
        <v>131</v>
      </c>
      <c r="D493" s="47" t="s">
        <v>1647</v>
      </c>
      <c r="E493" s="48" t="s">
        <v>3442</v>
      </c>
      <c r="F493" s="57" t="s">
        <v>5768</v>
      </c>
      <c r="G493" s="48" t="s">
        <v>4824</v>
      </c>
      <c r="H493" s="50" t="s">
        <v>2907</v>
      </c>
      <c r="I493" s="47" t="s">
        <v>2908</v>
      </c>
      <c r="J493" s="47" t="s">
        <v>135</v>
      </c>
      <c r="K493" s="47" t="s">
        <v>136</v>
      </c>
      <c r="L493" s="47" t="s">
        <v>2885</v>
      </c>
      <c r="M493" s="47" t="s">
        <v>2910</v>
      </c>
      <c r="N493" s="47" t="s">
        <v>2867</v>
      </c>
      <c r="O493" s="89">
        <v>2448.2224455230953</v>
      </c>
      <c r="P493" s="89">
        <v>2384.9402987658646</v>
      </c>
      <c r="Q493" s="89">
        <v>2384.9402987658646</v>
      </c>
      <c r="R493" s="89">
        <v>2814.2295525437203</v>
      </c>
      <c r="S493" s="47" t="s">
        <v>566</v>
      </c>
      <c r="T493" s="52" t="s">
        <v>131</v>
      </c>
      <c r="U493" s="52" t="s">
        <v>139</v>
      </c>
      <c r="V493" s="100">
        <v>42809</v>
      </c>
      <c r="W493" s="100">
        <v>42839</v>
      </c>
      <c r="X493" s="98" t="s">
        <v>2910</v>
      </c>
      <c r="Y493" s="98" t="s">
        <v>2910</v>
      </c>
      <c r="Z493" s="98" t="s">
        <v>2910</v>
      </c>
      <c r="AA493" s="98" t="s">
        <v>2910</v>
      </c>
      <c r="AB493" s="54" t="s">
        <v>5398</v>
      </c>
      <c r="AC493" s="54" t="s">
        <v>567</v>
      </c>
      <c r="AD493" s="47">
        <v>796</v>
      </c>
      <c r="AE493" s="47" t="s">
        <v>555</v>
      </c>
      <c r="AF493" s="47">
        <v>1</v>
      </c>
      <c r="AG493" s="99">
        <v>45</v>
      </c>
      <c r="AH493" s="53" t="s">
        <v>4372</v>
      </c>
      <c r="AI493" s="100">
        <v>42859</v>
      </c>
      <c r="AJ493" s="53">
        <v>42859</v>
      </c>
      <c r="AK493" s="100">
        <v>43100</v>
      </c>
      <c r="AL493" s="50">
        <v>2017</v>
      </c>
      <c r="AM493" s="98"/>
      <c r="AN493" s="47" t="s">
        <v>2911</v>
      </c>
      <c r="AO493" s="264" t="s">
        <v>4825</v>
      </c>
      <c r="AP493" s="48" t="s">
        <v>4826</v>
      </c>
      <c r="AQ493" s="47" t="s">
        <v>2914</v>
      </c>
      <c r="AR493" s="99">
        <v>2017</v>
      </c>
      <c r="AS493" s="115">
        <v>3012.4172800000006</v>
      </c>
      <c r="AT493" s="98">
        <v>0.25</v>
      </c>
      <c r="AU493" s="89">
        <v>1.7</v>
      </c>
      <c r="AV493" s="47" t="s">
        <v>136</v>
      </c>
      <c r="AW493" s="47" t="s">
        <v>3353</v>
      </c>
    </row>
    <row r="494" spans="1:49" s="102" customFormat="1" ht="51">
      <c r="A494" s="47">
        <v>2</v>
      </c>
      <c r="B494" s="47" t="s">
        <v>4827</v>
      </c>
      <c r="C494" s="47" t="s">
        <v>131</v>
      </c>
      <c r="D494" s="47" t="s">
        <v>1647</v>
      </c>
      <c r="E494" s="48" t="s">
        <v>3442</v>
      </c>
      <c r="F494" s="57" t="s">
        <v>5769</v>
      </c>
      <c r="G494" s="48" t="s">
        <v>4828</v>
      </c>
      <c r="H494" s="50" t="s">
        <v>2907</v>
      </c>
      <c r="I494" s="47" t="s">
        <v>2908</v>
      </c>
      <c r="J494" s="47" t="s">
        <v>135</v>
      </c>
      <c r="K494" s="47" t="s">
        <v>136</v>
      </c>
      <c r="L494" s="47" t="s">
        <v>2885</v>
      </c>
      <c r="M494" s="47" t="s">
        <v>2910</v>
      </c>
      <c r="N494" s="47" t="s">
        <v>2867</v>
      </c>
      <c r="O494" s="89">
        <v>964.4180702668807</v>
      </c>
      <c r="P494" s="89">
        <v>941.09717132370361</v>
      </c>
      <c r="Q494" s="89">
        <v>941.09717132370361</v>
      </c>
      <c r="R494" s="89">
        <v>1110.4946621619702</v>
      </c>
      <c r="S494" s="47" t="s">
        <v>566</v>
      </c>
      <c r="T494" s="52" t="s">
        <v>131</v>
      </c>
      <c r="U494" s="52" t="s">
        <v>139</v>
      </c>
      <c r="V494" s="100">
        <v>42809</v>
      </c>
      <c r="W494" s="100">
        <v>42839</v>
      </c>
      <c r="X494" s="98" t="s">
        <v>2910</v>
      </c>
      <c r="Y494" s="98" t="s">
        <v>2910</v>
      </c>
      <c r="Z494" s="98" t="s">
        <v>2910</v>
      </c>
      <c r="AA494" s="98" t="s">
        <v>2910</v>
      </c>
      <c r="AB494" s="54" t="s">
        <v>5398</v>
      </c>
      <c r="AC494" s="54" t="s">
        <v>567</v>
      </c>
      <c r="AD494" s="47">
        <v>796</v>
      </c>
      <c r="AE494" s="47" t="s">
        <v>555</v>
      </c>
      <c r="AF494" s="47">
        <v>1</v>
      </c>
      <c r="AG494" s="99">
        <v>45</v>
      </c>
      <c r="AH494" s="53" t="s">
        <v>4372</v>
      </c>
      <c r="AI494" s="100">
        <v>42859</v>
      </c>
      <c r="AJ494" s="53">
        <v>42859</v>
      </c>
      <c r="AK494" s="100">
        <v>43100</v>
      </c>
      <c r="AL494" s="50">
        <v>2017</v>
      </c>
      <c r="AM494" s="98"/>
      <c r="AN494" s="47" t="s">
        <v>2911</v>
      </c>
      <c r="AO494" s="264" t="s">
        <v>4829</v>
      </c>
      <c r="AP494" s="48" t="s">
        <v>4830</v>
      </c>
      <c r="AQ494" s="47" t="s">
        <v>2914</v>
      </c>
      <c r="AR494" s="99">
        <v>2017</v>
      </c>
      <c r="AS494" s="115">
        <v>1278.5299999999997</v>
      </c>
      <c r="AT494" s="98">
        <v>0.16</v>
      </c>
      <c r="AU494" s="89">
        <v>0.88</v>
      </c>
      <c r="AV494" s="47" t="s">
        <v>136</v>
      </c>
      <c r="AW494" s="47" t="s">
        <v>3353</v>
      </c>
    </row>
    <row r="495" spans="1:49" s="102" customFormat="1" ht="51">
      <c r="A495" s="47">
        <v>2</v>
      </c>
      <c r="B495" s="47" t="s">
        <v>4831</v>
      </c>
      <c r="C495" s="47" t="s">
        <v>131</v>
      </c>
      <c r="D495" s="47" t="s">
        <v>1647</v>
      </c>
      <c r="E495" s="48" t="s">
        <v>3442</v>
      </c>
      <c r="F495" s="57" t="s">
        <v>5770</v>
      </c>
      <c r="G495" s="48" t="s">
        <v>4832</v>
      </c>
      <c r="H495" s="50" t="s">
        <v>2907</v>
      </c>
      <c r="I495" s="47" t="s">
        <v>2908</v>
      </c>
      <c r="J495" s="47" t="s">
        <v>135</v>
      </c>
      <c r="K495" s="47" t="s">
        <v>136</v>
      </c>
      <c r="L495" s="47" t="s">
        <v>2885</v>
      </c>
      <c r="M495" s="47" t="s">
        <v>2910</v>
      </c>
      <c r="N495" s="47" t="s">
        <v>2867</v>
      </c>
      <c r="O495" s="89">
        <v>902.6261923998934</v>
      </c>
      <c r="P495" s="89">
        <v>878.79691853488998</v>
      </c>
      <c r="Q495" s="89">
        <v>878.79691853488998</v>
      </c>
      <c r="R495" s="89">
        <v>1036.9803638711701</v>
      </c>
      <c r="S495" s="47" t="s">
        <v>566</v>
      </c>
      <c r="T495" s="52" t="s">
        <v>131</v>
      </c>
      <c r="U495" s="52" t="s">
        <v>139</v>
      </c>
      <c r="V495" s="100">
        <v>42809</v>
      </c>
      <c r="W495" s="100">
        <v>42839</v>
      </c>
      <c r="X495" s="98" t="s">
        <v>2910</v>
      </c>
      <c r="Y495" s="98" t="s">
        <v>2910</v>
      </c>
      <c r="Z495" s="98" t="s">
        <v>2910</v>
      </c>
      <c r="AA495" s="98" t="s">
        <v>2910</v>
      </c>
      <c r="AB495" s="54" t="s">
        <v>5398</v>
      </c>
      <c r="AC495" s="54" t="s">
        <v>567</v>
      </c>
      <c r="AD495" s="47">
        <v>796</v>
      </c>
      <c r="AE495" s="47" t="s">
        <v>555</v>
      </c>
      <c r="AF495" s="47">
        <v>1</v>
      </c>
      <c r="AG495" s="99">
        <v>45</v>
      </c>
      <c r="AH495" s="53" t="s">
        <v>4372</v>
      </c>
      <c r="AI495" s="100">
        <v>42859</v>
      </c>
      <c r="AJ495" s="53">
        <v>42859</v>
      </c>
      <c r="AK495" s="100">
        <v>43100</v>
      </c>
      <c r="AL495" s="50">
        <v>2017</v>
      </c>
      <c r="AM495" s="98"/>
      <c r="AN495" s="47" t="s">
        <v>2911</v>
      </c>
      <c r="AO495" s="264" t="s">
        <v>4833</v>
      </c>
      <c r="AP495" s="48" t="s">
        <v>4834</v>
      </c>
      <c r="AQ495" s="47" t="s">
        <v>2914</v>
      </c>
      <c r="AR495" s="99">
        <v>2017</v>
      </c>
      <c r="AS495" s="115">
        <v>1158.76</v>
      </c>
      <c r="AT495" s="98">
        <v>0.4</v>
      </c>
      <c r="AU495" s="89">
        <v>2.4500000000000002</v>
      </c>
      <c r="AV495" s="47" t="s">
        <v>136</v>
      </c>
      <c r="AW495" s="47" t="s">
        <v>3353</v>
      </c>
    </row>
    <row r="496" spans="1:49" s="102" customFormat="1" ht="51">
      <c r="A496" s="47">
        <v>2</v>
      </c>
      <c r="B496" s="47" t="s">
        <v>4835</v>
      </c>
      <c r="C496" s="47" t="s">
        <v>131</v>
      </c>
      <c r="D496" s="47" t="s">
        <v>1647</v>
      </c>
      <c r="E496" s="48" t="s">
        <v>3442</v>
      </c>
      <c r="F496" s="57" t="s">
        <v>5771</v>
      </c>
      <c r="G496" s="48" t="s">
        <v>4836</v>
      </c>
      <c r="H496" s="50" t="s">
        <v>2907</v>
      </c>
      <c r="I496" s="47" t="s">
        <v>2908</v>
      </c>
      <c r="J496" s="47" t="s">
        <v>135</v>
      </c>
      <c r="K496" s="47" t="s">
        <v>136</v>
      </c>
      <c r="L496" s="47" t="s">
        <v>2885</v>
      </c>
      <c r="M496" s="47" t="s">
        <v>2910</v>
      </c>
      <c r="N496" s="47" t="s">
        <v>2867</v>
      </c>
      <c r="O496" s="89">
        <v>1672.0315537288138</v>
      </c>
      <c r="P496" s="89">
        <v>1633.762177018355</v>
      </c>
      <c r="Q496" s="89">
        <v>1633.762177018355</v>
      </c>
      <c r="R496" s="89">
        <v>1927.8393688816589</v>
      </c>
      <c r="S496" s="47" t="s">
        <v>566</v>
      </c>
      <c r="T496" s="52" t="s">
        <v>131</v>
      </c>
      <c r="U496" s="52" t="s">
        <v>139</v>
      </c>
      <c r="V496" s="100">
        <v>42809</v>
      </c>
      <c r="W496" s="100">
        <v>42839</v>
      </c>
      <c r="X496" s="98" t="s">
        <v>2910</v>
      </c>
      <c r="Y496" s="98" t="s">
        <v>2910</v>
      </c>
      <c r="Z496" s="98" t="s">
        <v>2910</v>
      </c>
      <c r="AA496" s="98" t="s">
        <v>2910</v>
      </c>
      <c r="AB496" s="54" t="s">
        <v>5398</v>
      </c>
      <c r="AC496" s="54" t="s">
        <v>567</v>
      </c>
      <c r="AD496" s="47">
        <v>796</v>
      </c>
      <c r="AE496" s="47" t="s">
        <v>555</v>
      </c>
      <c r="AF496" s="47">
        <v>1</v>
      </c>
      <c r="AG496" s="99">
        <v>45</v>
      </c>
      <c r="AH496" s="53" t="s">
        <v>4372</v>
      </c>
      <c r="AI496" s="100">
        <v>42859</v>
      </c>
      <c r="AJ496" s="53">
        <v>42859</v>
      </c>
      <c r="AK496" s="100">
        <v>43100</v>
      </c>
      <c r="AL496" s="50">
        <v>2017</v>
      </c>
      <c r="AM496" s="98"/>
      <c r="AN496" s="47" t="s">
        <v>2911</v>
      </c>
      <c r="AO496" s="264" t="s">
        <v>4837</v>
      </c>
      <c r="AP496" s="48" t="s">
        <v>4838</v>
      </c>
      <c r="AQ496" s="47" t="s">
        <v>2914</v>
      </c>
      <c r="AR496" s="99">
        <v>2017</v>
      </c>
      <c r="AS496" s="115">
        <v>2643.9963112</v>
      </c>
      <c r="AT496" s="98">
        <v>0</v>
      </c>
      <c r="AU496" s="89">
        <v>0.81</v>
      </c>
      <c r="AV496" s="47" t="s">
        <v>136</v>
      </c>
      <c r="AW496" s="47" t="s">
        <v>3353</v>
      </c>
    </row>
    <row r="497" spans="1:49" s="102" customFormat="1" ht="63.75">
      <c r="A497" s="47">
        <v>2</v>
      </c>
      <c r="B497" s="47" t="s">
        <v>4839</v>
      </c>
      <c r="C497" s="47" t="s">
        <v>131</v>
      </c>
      <c r="D497" s="47" t="s">
        <v>1647</v>
      </c>
      <c r="E497" s="48" t="s">
        <v>3442</v>
      </c>
      <c r="F497" s="57" t="s">
        <v>5772</v>
      </c>
      <c r="G497" s="48" t="s">
        <v>4840</v>
      </c>
      <c r="H497" s="50" t="s">
        <v>2907</v>
      </c>
      <c r="I497" s="47" t="s">
        <v>2908</v>
      </c>
      <c r="J497" s="47" t="s">
        <v>135</v>
      </c>
      <c r="K497" s="47" t="s">
        <v>136</v>
      </c>
      <c r="L497" s="47" t="s">
        <v>2885</v>
      </c>
      <c r="M497" s="47" t="s">
        <v>2910</v>
      </c>
      <c r="N497" s="47" t="s">
        <v>2867</v>
      </c>
      <c r="O497" s="89">
        <v>1556.6636846521853</v>
      </c>
      <c r="P497" s="89">
        <v>1515.7847466028563</v>
      </c>
      <c r="Q497" s="89">
        <v>1515.7847466028563</v>
      </c>
      <c r="R497" s="89">
        <v>1788.6260009913703</v>
      </c>
      <c r="S497" s="47" t="s">
        <v>566</v>
      </c>
      <c r="T497" s="52" t="s">
        <v>131</v>
      </c>
      <c r="U497" s="52" t="s">
        <v>139</v>
      </c>
      <c r="V497" s="100">
        <v>42809</v>
      </c>
      <c r="W497" s="100">
        <v>42839</v>
      </c>
      <c r="X497" s="98" t="s">
        <v>2910</v>
      </c>
      <c r="Y497" s="98" t="s">
        <v>2910</v>
      </c>
      <c r="Z497" s="98" t="s">
        <v>2910</v>
      </c>
      <c r="AA497" s="98" t="s">
        <v>2910</v>
      </c>
      <c r="AB497" s="54" t="s">
        <v>5398</v>
      </c>
      <c r="AC497" s="54" t="s">
        <v>567</v>
      </c>
      <c r="AD497" s="47">
        <v>796</v>
      </c>
      <c r="AE497" s="47" t="s">
        <v>555</v>
      </c>
      <c r="AF497" s="47">
        <v>1</v>
      </c>
      <c r="AG497" s="99">
        <v>45</v>
      </c>
      <c r="AH497" s="53" t="s">
        <v>4372</v>
      </c>
      <c r="AI497" s="100">
        <v>42859</v>
      </c>
      <c r="AJ497" s="53">
        <v>42859</v>
      </c>
      <c r="AK497" s="100">
        <v>43100</v>
      </c>
      <c r="AL497" s="50">
        <v>2017</v>
      </c>
      <c r="AM497" s="98"/>
      <c r="AN497" s="47" t="s">
        <v>2911</v>
      </c>
      <c r="AO497" s="264" t="s">
        <v>4841</v>
      </c>
      <c r="AP497" s="48" t="s">
        <v>4842</v>
      </c>
      <c r="AQ497" s="47" t="s">
        <v>2914</v>
      </c>
      <c r="AR497" s="99">
        <v>2017</v>
      </c>
      <c r="AS497" s="115">
        <v>1790.6499999999996</v>
      </c>
      <c r="AT497" s="98">
        <v>0.25</v>
      </c>
      <c r="AU497" s="89">
        <v>2.1789999999999998</v>
      </c>
      <c r="AV497" s="47" t="s">
        <v>136</v>
      </c>
      <c r="AW497" s="47" t="s">
        <v>3353</v>
      </c>
    </row>
    <row r="498" spans="1:49" s="102" customFormat="1" ht="51">
      <c r="A498" s="47">
        <v>2</v>
      </c>
      <c r="B498" s="47" t="s">
        <v>4843</v>
      </c>
      <c r="C498" s="47" t="s">
        <v>131</v>
      </c>
      <c r="D498" s="47" t="s">
        <v>1647</v>
      </c>
      <c r="E498" s="48" t="s">
        <v>3442</v>
      </c>
      <c r="F498" s="57" t="s">
        <v>5773</v>
      </c>
      <c r="G498" s="48" t="s">
        <v>4844</v>
      </c>
      <c r="H498" s="50" t="s">
        <v>2907</v>
      </c>
      <c r="I498" s="47" t="s">
        <v>2908</v>
      </c>
      <c r="J498" s="47" t="s">
        <v>135</v>
      </c>
      <c r="K498" s="47" t="s">
        <v>136</v>
      </c>
      <c r="L498" s="47" t="s">
        <v>2885</v>
      </c>
      <c r="M498" s="47" t="s">
        <v>2910</v>
      </c>
      <c r="N498" s="47" t="s">
        <v>2867</v>
      </c>
      <c r="O498" s="89">
        <v>3279.4722037288134</v>
      </c>
      <c r="P498" s="89">
        <v>3196.4912197096774</v>
      </c>
      <c r="Q498" s="89">
        <v>3196.4912197096774</v>
      </c>
      <c r="R498" s="89">
        <v>3771.8596392574191</v>
      </c>
      <c r="S498" s="47" t="s">
        <v>566</v>
      </c>
      <c r="T498" s="52" t="s">
        <v>131</v>
      </c>
      <c r="U498" s="52" t="s">
        <v>139</v>
      </c>
      <c r="V498" s="100">
        <v>42809</v>
      </c>
      <c r="W498" s="100">
        <v>42839</v>
      </c>
      <c r="X498" s="98" t="s">
        <v>2910</v>
      </c>
      <c r="Y498" s="98" t="s">
        <v>2910</v>
      </c>
      <c r="Z498" s="98" t="s">
        <v>2910</v>
      </c>
      <c r="AA498" s="98" t="s">
        <v>2910</v>
      </c>
      <c r="AB498" s="54" t="s">
        <v>5398</v>
      </c>
      <c r="AC498" s="54" t="s">
        <v>567</v>
      </c>
      <c r="AD498" s="47">
        <v>796</v>
      </c>
      <c r="AE498" s="47" t="s">
        <v>555</v>
      </c>
      <c r="AF498" s="47">
        <v>1</v>
      </c>
      <c r="AG498" s="99">
        <v>45</v>
      </c>
      <c r="AH498" s="53" t="s">
        <v>4372</v>
      </c>
      <c r="AI498" s="100">
        <v>42859</v>
      </c>
      <c r="AJ498" s="53">
        <v>42859</v>
      </c>
      <c r="AK498" s="100">
        <v>43100</v>
      </c>
      <c r="AL498" s="50">
        <v>2017</v>
      </c>
      <c r="AM498" s="98"/>
      <c r="AN498" s="47" t="s">
        <v>2911</v>
      </c>
      <c r="AO498" s="264" t="s">
        <v>4845</v>
      </c>
      <c r="AP498" s="48" t="s">
        <v>4846</v>
      </c>
      <c r="AQ498" s="47" t="s">
        <v>2914</v>
      </c>
      <c r="AR498" s="99">
        <v>2018</v>
      </c>
      <c r="AS498" s="115">
        <v>5173.0362671999992</v>
      </c>
      <c r="AT498" s="98">
        <v>0</v>
      </c>
      <c r="AU498" s="89">
        <v>1.58</v>
      </c>
      <c r="AV498" s="47" t="s">
        <v>136</v>
      </c>
      <c r="AW498" s="47" t="s">
        <v>3353</v>
      </c>
    </row>
    <row r="499" spans="1:49" s="102" customFormat="1" ht="51">
      <c r="A499" s="47">
        <v>2</v>
      </c>
      <c r="B499" s="47" t="s">
        <v>4847</v>
      </c>
      <c r="C499" s="47" t="s">
        <v>131</v>
      </c>
      <c r="D499" s="47" t="s">
        <v>1647</v>
      </c>
      <c r="E499" s="48" t="s">
        <v>3442</v>
      </c>
      <c r="F499" s="57" t="s">
        <v>5774</v>
      </c>
      <c r="G499" s="48" t="s">
        <v>4848</v>
      </c>
      <c r="H499" s="50" t="s">
        <v>2907</v>
      </c>
      <c r="I499" s="47" t="s">
        <v>2908</v>
      </c>
      <c r="J499" s="47" t="s">
        <v>135</v>
      </c>
      <c r="K499" s="47" t="s">
        <v>136</v>
      </c>
      <c r="L499" s="47" t="s">
        <v>2885</v>
      </c>
      <c r="M499" s="47" t="s">
        <v>2910</v>
      </c>
      <c r="N499" s="47" t="s">
        <v>2867</v>
      </c>
      <c r="O499" s="89">
        <v>4010.1270412288136</v>
      </c>
      <c r="P499" s="89">
        <v>3906.8225994369227</v>
      </c>
      <c r="Q499" s="89">
        <v>3906.8225994369227</v>
      </c>
      <c r="R499" s="89">
        <v>4610.0506673355685</v>
      </c>
      <c r="S499" s="47" t="s">
        <v>566</v>
      </c>
      <c r="T499" s="52" t="s">
        <v>131</v>
      </c>
      <c r="U499" s="52" t="s">
        <v>139</v>
      </c>
      <c r="V499" s="100">
        <v>42809</v>
      </c>
      <c r="W499" s="100">
        <v>42839</v>
      </c>
      <c r="X499" s="98" t="s">
        <v>2910</v>
      </c>
      <c r="Y499" s="98" t="s">
        <v>2910</v>
      </c>
      <c r="Z499" s="98" t="s">
        <v>2910</v>
      </c>
      <c r="AA499" s="98" t="s">
        <v>2910</v>
      </c>
      <c r="AB499" s="54" t="s">
        <v>5398</v>
      </c>
      <c r="AC499" s="54" t="s">
        <v>567</v>
      </c>
      <c r="AD499" s="47">
        <v>796</v>
      </c>
      <c r="AE499" s="47" t="s">
        <v>555</v>
      </c>
      <c r="AF499" s="47">
        <v>1</v>
      </c>
      <c r="AG499" s="99">
        <v>45</v>
      </c>
      <c r="AH499" s="53" t="s">
        <v>4372</v>
      </c>
      <c r="AI499" s="100">
        <v>42859</v>
      </c>
      <c r="AJ499" s="53">
        <v>42859</v>
      </c>
      <c r="AK499" s="100">
        <v>43100</v>
      </c>
      <c r="AL499" s="50">
        <v>2017</v>
      </c>
      <c r="AM499" s="98"/>
      <c r="AN499" s="47" t="s">
        <v>2911</v>
      </c>
      <c r="AO499" s="264" t="s">
        <v>4849</v>
      </c>
      <c r="AP499" s="48" t="s">
        <v>4850</v>
      </c>
      <c r="AQ499" s="47" t="s">
        <v>2914</v>
      </c>
      <c r="AR499" s="99">
        <v>2018</v>
      </c>
      <c r="AS499" s="115">
        <v>6322.5998781999997</v>
      </c>
      <c r="AT499" s="98">
        <v>0</v>
      </c>
      <c r="AU499" s="89">
        <v>1.93</v>
      </c>
      <c r="AV499" s="47" t="s">
        <v>136</v>
      </c>
      <c r="AW499" s="47" t="s">
        <v>3353</v>
      </c>
    </row>
    <row r="500" spans="1:49" s="102" customFormat="1" ht="51">
      <c r="A500" s="47">
        <v>2</v>
      </c>
      <c r="B500" s="47" t="s">
        <v>4851</v>
      </c>
      <c r="C500" s="47" t="s">
        <v>131</v>
      </c>
      <c r="D500" s="47" t="s">
        <v>1647</v>
      </c>
      <c r="E500" s="48" t="s">
        <v>3442</v>
      </c>
      <c r="F500" s="57" t="s">
        <v>5775</v>
      </c>
      <c r="G500" s="48" t="s">
        <v>4852</v>
      </c>
      <c r="H500" s="50" t="s">
        <v>2907</v>
      </c>
      <c r="I500" s="47" t="s">
        <v>2908</v>
      </c>
      <c r="J500" s="47" t="s">
        <v>135</v>
      </c>
      <c r="K500" s="47" t="s">
        <v>136</v>
      </c>
      <c r="L500" s="47" t="s">
        <v>2885</v>
      </c>
      <c r="M500" s="47" t="s">
        <v>2910</v>
      </c>
      <c r="N500" s="47" t="s">
        <v>2867</v>
      </c>
      <c r="O500" s="89">
        <v>3498.668651228812</v>
      </c>
      <c r="P500" s="89">
        <v>3409.5906299821586</v>
      </c>
      <c r="Q500" s="89">
        <v>3409.5906299821586</v>
      </c>
      <c r="R500" s="89">
        <v>4023.3169433789471</v>
      </c>
      <c r="S500" s="47" t="s">
        <v>566</v>
      </c>
      <c r="T500" s="52" t="s">
        <v>131</v>
      </c>
      <c r="U500" s="52" t="s">
        <v>139</v>
      </c>
      <c r="V500" s="100">
        <v>42809</v>
      </c>
      <c r="W500" s="100">
        <v>42839</v>
      </c>
      <c r="X500" s="98" t="s">
        <v>2910</v>
      </c>
      <c r="Y500" s="98" t="s">
        <v>2910</v>
      </c>
      <c r="Z500" s="98" t="s">
        <v>2910</v>
      </c>
      <c r="AA500" s="98" t="s">
        <v>2910</v>
      </c>
      <c r="AB500" s="54" t="s">
        <v>5398</v>
      </c>
      <c r="AC500" s="54" t="s">
        <v>567</v>
      </c>
      <c r="AD500" s="47">
        <v>796</v>
      </c>
      <c r="AE500" s="47" t="s">
        <v>555</v>
      </c>
      <c r="AF500" s="47">
        <v>1</v>
      </c>
      <c r="AG500" s="99">
        <v>45</v>
      </c>
      <c r="AH500" s="53" t="s">
        <v>4372</v>
      </c>
      <c r="AI500" s="100">
        <v>42859</v>
      </c>
      <c r="AJ500" s="53">
        <v>42859</v>
      </c>
      <c r="AK500" s="100">
        <v>43100</v>
      </c>
      <c r="AL500" s="50">
        <v>2017</v>
      </c>
      <c r="AM500" s="98"/>
      <c r="AN500" s="47" t="s">
        <v>2911</v>
      </c>
      <c r="AO500" s="264" t="s">
        <v>4853</v>
      </c>
      <c r="AP500" s="48" t="s">
        <v>4854</v>
      </c>
      <c r="AQ500" s="47" t="s">
        <v>2914</v>
      </c>
      <c r="AR500" s="99">
        <v>2018</v>
      </c>
      <c r="AS500" s="115">
        <v>5517.9053445999989</v>
      </c>
      <c r="AT500" s="98">
        <v>0</v>
      </c>
      <c r="AU500" s="89">
        <v>1.68</v>
      </c>
      <c r="AV500" s="47" t="s">
        <v>136</v>
      </c>
      <c r="AW500" s="47" t="s">
        <v>3353</v>
      </c>
    </row>
    <row r="501" spans="1:49" s="102" customFormat="1" ht="51">
      <c r="A501" s="47">
        <v>2</v>
      </c>
      <c r="B501" s="47" t="s">
        <v>4855</v>
      </c>
      <c r="C501" s="47" t="s">
        <v>131</v>
      </c>
      <c r="D501" s="47" t="s">
        <v>1647</v>
      </c>
      <c r="E501" s="48" t="s">
        <v>3442</v>
      </c>
      <c r="F501" s="57" t="s">
        <v>5776</v>
      </c>
      <c r="G501" s="48" t="s">
        <v>4856</v>
      </c>
      <c r="H501" s="50" t="s">
        <v>2907</v>
      </c>
      <c r="I501" s="47" t="s">
        <v>2908</v>
      </c>
      <c r="J501" s="47" t="s">
        <v>135</v>
      </c>
      <c r="K501" s="47" t="s">
        <v>136</v>
      </c>
      <c r="L501" s="47" t="s">
        <v>2885</v>
      </c>
      <c r="M501" s="47" t="s">
        <v>2910</v>
      </c>
      <c r="N501" s="47" t="s">
        <v>2867</v>
      </c>
      <c r="O501" s="89">
        <v>7277.6727325106804</v>
      </c>
      <c r="P501" s="89">
        <v>7083.4801949052653</v>
      </c>
      <c r="Q501" s="89">
        <v>7083.4801949052653</v>
      </c>
      <c r="R501" s="89">
        <v>8358.5066299882128</v>
      </c>
      <c r="S501" s="47" t="s">
        <v>566</v>
      </c>
      <c r="T501" s="52" t="s">
        <v>131</v>
      </c>
      <c r="U501" s="52" t="s">
        <v>139</v>
      </c>
      <c r="V501" s="100">
        <v>42809</v>
      </c>
      <c r="W501" s="100">
        <v>42839</v>
      </c>
      <c r="X501" s="98" t="s">
        <v>2910</v>
      </c>
      <c r="Y501" s="98" t="s">
        <v>2910</v>
      </c>
      <c r="Z501" s="98" t="s">
        <v>2910</v>
      </c>
      <c r="AA501" s="98" t="s">
        <v>2910</v>
      </c>
      <c r="AB501" s="54" t="s">
        <v>5398</v>
      </c>
      <c r="AC501" s="54" t="s">
        <v>567</v>
      </c>
      <c r="AD501" s="47">
        <v>796</v>
      </c>
      <c r="AE501" s="47" t="s">
        <v>555</v>
      </c>
      <c r="AF501" s="47">
        <v>1</v>
      </c>
      <c r="AG501" s="99">
        <v>45</v>
      </c>
      <c r="AH501" s="53" t="s">
        <v>4372</v>
      </c>
      <c r="AI501" s="100">
        <v>42859</v>
      </c>
      <c r="AJ501" s="53">
        <v>42859</v>
      </c>
      <c r="AK501" s="100">
        <v>43100</v>
      </c>
      <c r="AL501" s="50">
        <v>2017</v>
      </c>
      <c r="AM501" s="98"/>
      <c r="AN501" s="47" t="s">
        <v>2911</v>
      </c>
      <c r="AO501" s="264" t="s">
        <v>4857</v>
      </c>
      <c r="AP501" s="48" t="s">
        <v>4858</v>
      </c>
      <c r="AQ501" s="47" t="s">
        <v>2914</v>
      </c>
      <c r="AR501" s="99">
        <v>2018</v>
      </c>
      <c r="AS501" s="115">
        <v>11463.538432483472</v>
      </c>
      <c r="AT501" s="98">
        <v>0</v>
      </c>
      <c r="AU501" s="89">
        <v>4.0599999999999996</v>
      </c>
      <c r="AV501" s="47" t="s">
        <v>136</v>
      </c>
      <c r="AW501" s="47" t="s">
        <v>3353</v>
      </c>
    </row>
    <row r="502" spans="1:49" s="102" customFormat="1" ht="63.75">
      <c r="A502" s="47">
        <v>2</v>
      </c>
      <c r="B502" s="47" t="s">
        <v>4859</v>
      </c>
      <c r="C502" s="47" t="s">
        <v>131</v>
      </c>
      <c r="D502" s="47" t="s">
        <v>1647</v>
      </c>
      <c r="E502" s="48" t="s">
        <v>3442</v>
      </c>
      <c r="F502" s="57" t="s">
        <v>5777</v>
      </c>
      <c r="G502" s="48" t="s">
        <v>4860</v>
      </c>
      <c r="H502" s="50" t="s">
        <v>2907</v>
      </c>
      <c r="I502" s="47" t="s">
        <v>2908</v>
      </c>
      <c r="J502" s="47" t="s">
        <v>135</v>
      </c>
      <c r="K502" s="47" t="s">
        <v>136</v>
      </c>
      <c r="L502" s="47" t="s">
        <v>2885</v>
      </c>
      <c r="M502" s="47" t="s">
        <v>2910</v>
      </c>
      <c r="N502" s="47" t="s">
        <v>2867</v>
      </c>
      <c r="O502" s="89">
        <v>3373.4524869185257</v>
      </c>
      <c r="P502" s="89">
        <v>3283.0976853130933</v>
      </c>
      <c r="Q502" s="89">
        <v>3283.0976853130933</v>
      </c>
      <c r="R502" s="89">
        <v>3874.05526866945</v>
      </c>
      <c r="S502" s="47" t="s">
        <v>566</v>
      </c>
      <c r="T502" s="52" t="s">
        <v>131</v>
      </c>
      <c r="U502" s="52" t="s">
        <v>139</v>
      </c>
      <c r="V502" s="100">
        <v>42809</v>
      </c>
      <c r="W502" s="100">
        <v>42839</v>
      </c>
      <c r="X502" s="98" t="s">
        <v>2910</v>
      </c>
      <c r="Y502" s="98" t="s">
        <v>2910</v>
      </c>
      <c r="Z502" s="98" t="s">
        <v>2910</v>
      </c>
      <c r="AA502" s="98" t="s">
        <v>2910</v>
      </c>
      <c r="AB502" s="54" t="s">
        <v>5398</v>
      </c>
      <c r="AC502" s="54" t="s">
        <v>567</v>
      </c>
      <c r="AD502" s="47">
        <v>796</v>
      </c>
      <c r="AE502" s="47" t="s">
        <v>555</v>
      </c>
      <c r="AF502" s="47">
        <v>1</v>
      </c>
      <c r="AG502" s="99">
        <v>45</v>
      </c>
      <c r="AH502" s="53" t="s">
        <v>4372</v>
      </c>
      <c r="AI502" s="100">
        <v>42859</v>
      </c>
      <c r="AJ502" s="53">
        <v>42859</v>
      </c>
      <c r="AK502" s="100">
        <v>43100</v>
      </c>
      <c r="AL502" s="50">
        <v>2017</v>
      </c>
      <c r="AM502" s="98"/>
      <c r="AN502" s="47" t="s">
        <v>2911</v>
      </c>
      <c r="AO502" s="264" t="s">
        <v>4861</v>
      </c>
      <c r="AP502" s="48" t="s">
        <v>4862</v>
      </c>
      <c r="AQ502" s="47" t="s">
        <v>2914</v>
      </c>
      <c r="AR502" s="99">
        <v>2017</v>
      </c>
      <c r="AS502" s="115">
        <v>3945.33</v>
      </c>
      <c r="AT502" s="98">
        <v>0.65</v>
      </c>
      <c r="AU502" s="89">
        <v>3.15</v>
      </c>
      <c r="AV502" s="47" t="s">
        <v>136</v>
      </c>
      <c r="AW502" s="47" t="s">
        <v>3353</v>
      </c>
    </row>
    <row r="503" spans="1:49" s="102" customFormat="1" ht="51">
      <c r="A503" s="47">
        <v>2</v>
      </c>
      <c r="B503" s="47" t="s">
        <v>4863</v>
      </c>
      <c r="C503" s="47" t="s">
        <v>131</v>
      </c>
      <c r="D503" s="47" t="s">
        <v>1647</v>
      </c>
      <c r="E503" s="48" t="s">
        <v>3442</v>
      </c>
      <c r="F503" s="57" t="s">
        <v>5778</v>
      </c>
      <c r="G503" s="48" t="s">
        <v>4864</v>
      </c>
      <c r="H503" s="50" t="s">
        <v>2907</v>
      </c>
      <c r="I503" s="47" t="s">
        <v>2908</v>
      </c>
      <c r="J503" s="47" t="s">
        <v>135</v>
      </c>
      <c r="K503" s="47" t="s">
        <v>136</v>
      </c>
      <c r="L503" s="47" t="s">
        <v>2885</v>
      </c>
      <c r="M503" s="47" t="s">
        <v>2910</v>
      </c>
      <c r="N503" s="47" t="s">
        <v>2867</v>
      </c>
      <c r="O503" s="89">
        <v>1381.1481568615181</v>
      </c>
      <c r="P503" s="89">
        <v>1344.8105427145847</v>
      </c>
      <c r="Q503" s="89">
        <v>1344.8105427145847</v>
      </c>
      <c r="R503" s="89">
        <v>1586.8764404032099</v>
      </c>
      <c r="S503" s="47" t="s">
        <v>566</v>
      </c>
      <c r="T503" s="52" t="s">
        <v>131</v>
      </c>
      <c r="U503" s="52" t="s">
        <v>139</v>
      </c>
      <c r="V503" s="100">
        <v>42809</v>
      </c>
      <c r="W503" s="100">
        <v>42839</v>
      </c>
      <c r="X503" s="98" t="s">
        <v>2910</v>
      </c>
      <c r="Y503" s="98" t="s">
        <v>2910</v>
      </c>
      <c r="Z503" s="98" t="s">
        <v>2910</v>
      </c>
      <c r="AA503" s="98" t="s">
        <v>2910</v>
      </c>
      <c r="AB503" s="54" t="s">
        <v>5398</v>
      </c>
      <c r="AC503" s="54" t="s">
        <v>567</v>
      </c>
      <c r="AD503" s="47">
        <v>796</v>
      </c>
      <c r="AE503" s="47" t="s">
        <v>555</v>
      </c>
      <c r="AF503" s="47">
        <v>1</v>
      </c>
      <c r="AG503" s="99">
        <v>45</v>
      </c>
      <c r="AH503" s="53" t="s">
        <v>4372</v>
      </c>
      <c r="AI503" s="100">
        <v>42859</v>
      </c>
      <c r="AJ503" s="53">
        <v>42859</v>
      </c>
      <c r="AK503" s="100">
        <v>43100</v>
      </c>
      <c r="AL503" s="50">
        <v>2017</v>
      </c>
      <c r="AM503" s="98"/>
      <c r="AN503" s="47" t="s">
        <v>2911</v>
      </c>
      <c r="AO503" s="264" t="s">
        <v>4865</v>
      </c>
      <c r="AP503" s="48" t="s">
        <v>4866</v>
      </c>
      <c r="AQ503" s="47" t="s">
        <v>2914</v>
      </c>
      <c r="AR503" s="99">
        <v>2017</v>
      </c>
      <c r="AS503" s="115">
        <v>1674.42</v>
      </c>
      <c r="AT503" s="98">
        <v>0.63</v>
      </c>
      <c r="AU503" s="89">
        <v>1.86</v>
      </c>
      <c r="AV503" s="47" t="s">
        <v>136</v>
      </c>
      <c r="AW503" s="47" t="s">
        <v>3353</v>
      </c>
    </row>
    <row r="504" spans="1:49" s="102" customFormat="1" ht="51">
      <c r="A504" s="47">
        <v>2</v>
      </c>
      <c r="B504" s="47" t="s">
        <v>4867</v>
      </c>
      <c r="C504" s="47" t="s">
        <v>131</v>
      </c>
      <c r="D504" s="47" t="s">
        <v>1647</v>
      </c>
      <c r="E504" s="48" t="s">
        <v>3442</v>
      </c>
      <c r="F504" s="57" t="s">
        <v>5779</v>
      </c>
      <c r="G504" s="48" t="s">
        <v>4868</v>
      </c>
      <c r="H504" s="50" t="s">
        <v>2907</v>
      </c>
      <c r="I504" s="47" t="s">
        <v>2908</v>
      </c>
      <c r="J504" s="47" t="s">
        <v>135</v>
      </c>
      <c r="K504" s="47" t="s">
        <v>136</v>
      </c>
      <c r="L504" s="47" t="s">
        <v>2885</v>
      </c>
      <c r="M504" s="47" t="s">
        <v>2910</v>
      </c>
      <c r="N504" s="47" t="s">
        <v>2867</v>
      </c>
      <c r="O504" s="89">
        <v>1056.8333458800382</v>
      </c>
      <c r="P504" s="89">
        <v>1029.5158455175933</v>
      </c>
      <c r="Q504" s="89">
        <v>1029.5158455175933</v>
      </c>
      <c r="R504" s="89">
        <v>1214.82869771076</v>
      </c>
      <c r="S504" s="47" t="s">
        <v>566</v>
      </c>
      <c r="T504" s="52" t="s">
        <v>131</v>
      </c>
      <c r="U504" s="52" t="s">
        <v>139</v>
      </c>
      <c r="V504" s="100">
        <v>42809</v>
      </c>
      <c r="W504" s="100">
        <v>42839</v>
      </c>
      <c r="X504" s="98" t="s">
        <v>2910</v>
      </c>
      <c r="Y504" s="98" t="s">
        <v>2910</v>
      </c>
      <c r="Z504" s="98" t="s">
        <v>2910</v>
      </c>
      <c r="AA504" s="98" t="s">
        <v>2910</v>
      </c>
      <c r="AB504" s="54" t="s">
        <v>5398</v>
      </c>
      <c r="AC504" s="54" t="s">
        <v>567</v>
      </c>
      <c r="AD504" s="47">
        <v>796</v>
      </c>
      <c r="AE504" s="47" t="s">
        <v>555</v>
      </c>
      <c r="AF504" s="47">
        <v>1</v>
      </c>
      <c r="AG504" s="99">
        <v>45</v>
      </c>
      <c r="AH504" s="53" t="s">
        <v>4372</v>
      </c>
      <c r="AI504" s="100">
        <v>42859</v>
      </c>
      <c r="AJ504" s="53">
        <v>42859</v>
      </c>
      <c r="AK504" s="100">
        <v>43100</v>
      </c>
      <c r="AL504" s="50">
        <v>2017</v>
      </c>
      <c r="AM504" s="98"/>
      <c r="AN504" s="47" t="s">
        <v>2911</v>
      </c>
      <c r="AO504" s="264" t="s">
        <v>4869</v>
      </c>
      <c r="AP504" s="48" t="s">
        <v>4870</v>
      </c>
      <c r="AQ504" s="47" t="s">
        <v>2914</v>
      </c>
      <c r="AR504" s="99">
        <v>2017</v>
      </c>
      <c r="AS504" s="115">
        <v>1312.16</v>
      </c>
      <c r="AT504" s="98">
        <v>0.4</v>
      </c>
      <c r="AU504" s="89">
        <v>1.47</v>
      </c>
      <c r="AV504" s="47" t="s">
        <v>136</v>
      </c>
      <c r="AW504" s="47" t="s">
        <v>3353</v>
      </c>
    </row>
    <row r="505" spans="1:49" s="102" customFormat="1" ht="63.75">
      <c r="A505" s="47">
        <v>2</v>
      </c>
      <c r="B505" s="47" t="s">
        <v>4871</v>
      </c>
      <c r="C505" s="47" t="s">
        <v>131</v>
      </c>
      <c r="D505" s="47" t="s">
        <v>1647</v>
      </c>
      <c r="E505" s="48" t="s">
        <v>3442</v>
      </c>
      <c r="F505" s="57" t="s">
        <v>5780</v>
      </c>
      <c r="G505" s="48" t="s">
        <v>4872</v>
      </c>
      <c r="H505" s="50" t="s">
        <v>2907</v>
      </c>
      <c r="I505" s="47" t="s">
        <v>2908</v>
      </c>
      <c r="J505" s="47" t="s">
        <v>135</v>
      </c>
      <c r="K505" s="47" t="s">
        <v>136</v>
      </c>
      <c r="L505" s="47" t="s">
        <v>2885</v>
      </c>
      <c r="M505" s="47" t="s">
        <v>2910</v>
      </c>
      <c r="N505" s="47" t="s">
        <v>2867</v>
      </c>
      <c r="O505" s="89">
        <v>3390.8504245048803</v>
      </c>
      <c r="P505" s="89">
        <v>3301.3987482452289</v>
      </c>
      <c r="Q505" s="89">
        <v>3301.3987482452289</v>
      </c>
      <c r="R505" s="89">
        <v>3895.6505229293698</v>
      </c>
      <c r="S505" s="47" t="s">
        <v>566</v>
      </c>
      <c r="T505" s="52" t="s">
        <v>131</v>
      </c>
      <c r="U505" s="52" t="s">
        <v>139</v>
      </c>
      <c r="V505" s="100">
        <v>42809</v>
      </c>
      <c r="W505" s="100">
        <v>42839</v>
      </c>
      <c r="X505" s="98" t="s">
        <v>2910</v>
      </c>
      <c r="Y505" s="98" t="s">
        <v>2910</v>
      </c>
      <c r="Z505" s="98" t="s">
        <v>2910</v>
      </c>
      <c r="AA505" s="98" t="s">
        <v>2910</v>
      </c>
      <c r="AB505" s="54" t="s">
        <v>5398</v>
      </c>
      <c r="AC505" s="54" t="s">
        <v>567</v>
      </c>
      <c r="AD505" s="47">
        <v>796</v>
      </c>
      <c r="AE505" s="47" t="s">
        <v>555</v>
      </c>
      <c r="AF505" s="47">
        <v>1</v>
      </c>
      <c r="AG505" s="99">
        <v>45</v>
      </c>
      <c r="AH505" s="53" t="s">
        <v>4372</v>
      </c>
      <c r="AI505" s="100">
        <v>42859</v>
      </c>
      <c r="AJ505" s="53">
        <v>42859</v>
      </c>
      <c r="AK505" s="100">
        <v>43100</v>
      </c>
      <c r="AL505" s="50">
        <v>2017</v>
      </c>
      <c r="AM505" s="98"/>
      <c r="AN505" s="47" t="s">
        <v>2911</v>
      </c>
      <c r="AO505" s="264" t="s">
        <v>4873</v>
      </c>
      <c r="AP505" s="48" t="s">
        <v>4874</v>
      </c>
      <c r="AQ505" s="47" t="s">
        <v>2914</v>
      </c>
      <c r="AR505" s="99">
        <v>2017</v>
      </c>
      <c r="AS505" s="115">
        <v>4002.56</v>
      </c>
      <c r="AT505" s="98">
        <v>0.5</v>
      </c>
      <c r="AU505" s="89">
        <v>2.08</v>
      </c>
      <c r="AV505" s="47" t="s">
        <v>136</v>
      </c>
      <c r="AW505" s="47" t="s">
        <v>3353</v>
      </c>
    </row>
    <row r="506" spans="1:49" s="102" customFormat="1" ht="51">
      <c r="A506" s="47">
        <v>2</v>
      </c>
      <c r="B506" s="47" t="s">
        <v>4875</v>
      </c>
      <c r="C506" s="47" t="s">
        <v>131</v>
      </c>
      <c r="D506" s="47" t="s">
        <v>1647</v>
      </c>
      <c r="E506" s="48" t="s">
        <v>3442</v>
      </c>
      <c r="F506" s="57" t="s">
        <v>5781</v>
      </c>
      <c r="G506" s="48" t="s">
        <v>4876</v>
      </c>
      <c r="H506" s="50" t="s">
        <v>2907</v>
      </c>
      <c r="I506" s="47" t="s">
        <v>2908</v>
      </c>
      <c r="J506" s="47" t="s">
        <v>135</v>
      </c>
      <c r="K506" s="47" t="s">
        <v>136</v>
      </c>
      <c r="L506" s="47" t="s">
        <v>2885</v>
      </c>
      <c r="M506" s="47" t="s">
        <v>2910</v>
      </c>
      <c r="N506" s="47" t="s">
        <v>2867</v>
      </c>
      <c r="O506" s="89">
        <v>2475.7518787288136</v>
      </c>
      <c r="P506" s="89">
        <v>2415.1266983640157</v>
      </c>
      <c r="Q506" s="89">
        <v>2415.1266983640157</v>
      </c>
      <c r="R506" s="89">
        <v>2849.8495040695384</v>
      </c>
      <c r="S506" s="47" t="s">
        <v>566</v>
      </c>
      <c r="T506" s="52" t="s">
        <v>131</v>
      </c>
      <c r="U506" s="52" t="s">
        <v>139</v>
      </c>
      <c r="V506" s="100">
        <v>42809</v>
      </c>
      <c r="W506" s="100">
        <v>42839</v>
      </c>
      <c r="X506" s="98" t="s">
        <v>2910</v>
      </c>
      <c r="Y506" s="98" t="s">
        <v>2910</v>
      </c>
      <c r="Z506" s="98" t="s">
        <v>2910</v>
      </c>
      <c r="AA506" s="98" t="s">
        <v>2910</v>
      </c>
      <c r="AB506" s="54" t="s">
        <v>5398</v>
      </c>
      <c r="AC506" s="54" t="s">
        <v>567</v>
      </c>
      <c r="AD506" s="47">
        <v>796</v>
      </c>
      <c r="AE506" s="47" t="s">
        <v>555</v>
      </c>
      <c r="AF506" s="47">
        <v>1</v>
      </c>
      <c r="AG506" s="99">
        <v>45</v>
      </c>
      <c r="AH506" s="53" t="s">
        <v>4372</v>
      </c>
      <c r="AI506" s="100">
        <v>42859</v>
      </c>
      <c r="AJ506" s="53">
        <v>42859</v>
      </c>
      <c r="AK506" s="100">
        <v>43100</v>
      </c>
      <c r="AL506" s="50">
        <v>2017</v>
      </c>
      <c r="AM506" s="98"/>
      <c r="AN506" s="47" t="s">
        <v>2911</v>
      </c>
      <c r="AO506" s="264" t="s">
        <v>4877</v>
      </c>
      <c r="AP506" s="48" t="s">
        <v>4878</v>
      </c>
      <c r="AQ506" s="47" t="s">
        <v>2914</v>
      </c>
      <c r="AR506" s="99">
        <v>2018</v>
      </c>
      <c r="AS506" s="115">
        <v>3908.5162891999994</v>
      </c>
      <c r="AT506" s="98">
        <v>0</v>
      </c>
      <c r="AU506" s="89">
        <v>1.19</v>
      </c>
      <c r="AV506" s="47" t="s">
        <v>136</v>
      </c>
      <c r="AW506" s="47" t="s">
        <v>3353</v>
      </c>
    </row>
    <row r="507" spans="1:49" s="102" customFormat="1" ht="51">
      <c r="A507" s="47">
        <v>2</v>
      </c>
      <c r="B507" s="47" t="s">
        <v>4879</v>
      </c>
      <c r="C507" s="47" t="s">
        <v>131</v>
      </c>
      <c r="D507" s="47" t="s">
        <v>1647</v>
      </c>
      <c r="E507" s="48" t="s">
        <v>3442</v>
      </c>
      <c r="F507" s="57" t="s">
        <v>5782</v>
      </c>
      <c r="G507" s="48" t="s">
        <v>4880</v>
      </c>
      <c r="H507" s="50" t="s">
        <v>2907</v>
      </c>
      <c r="I507" s="47" t="s">
        <v>2908</v>
      </c>
      <c r="J507" s="47" t="s">
        <v>135</v>
      </c>
      <c r="K507" s="47" t="s">
        <v>136</v>
      </c>
      <c r="L507" s="47" t="s">
        <v>2885</v>
      </c>
      <c r="M507" s="47" t="s">
        <v>2910</v>
      </c>
      <c r="N507" s="47" t="s">
        <v>2867</v>
      </c>
      <c r="O507" s="89">
        <v>4477.2022087288133</v>
      </c>
      <c r="P507" s="89">
        <v>4360.9058835520555</v>
      </c>
      <c r="Q507" s="89">
        <v>4360.9058835520555</v>
      </c>
      <c r="R507" s="89">
        <v>5145.8689425914254</v>
      </c>
      <c r="S507" s="47" t="s">
        <v>566</v>
      </c>
      <c r="T507" s="52" t="s">
        <v>131</v>
      </c>
      <c r="U507" s="52" t="s">
        <v>139</v>
      </c>
      <c r="V507" s="100">
        <v>42809</v>
      </c>
      <c r="W507" s="100">
        <v>42839</v>
      </c>
      <c r="X507" s="98" t="s">
        <v>2910</v>
      </c>
      <c r="Y507" s="98" t="s">
        <v>2910</v>
      </c>
      <c r="Z507" s="98" t="s">
        <v>2910</v>
      </c>
      <c r="AA507" s="98" t="s">
        <v>2910</v>
      </c>
      <c r="AB507" s="54" t="s">
        <v>5398</v>
      </c>
      <c r="AC507" s="54" t="s">
        <v>567</v>
      </c>
      <c r="AD507" s="47">
        <v>796</v>
      </c>
      <c r="AE507" s="47" t="s">
        <v>555</v>
      </c>
      <c r="AF507" s="47">
        <v>1</v>
      </c>
      <c r="AG507" s="99">
        <v>45</v>
      </c>
      <c r="AH507" s="53" t="s">
        <v>4372</v>
      </c>
      <c r="AI507" s="100">
        <v>42859</v>
      </c>
      <c r="AJ507" s="53">
        <v>42859</v>
      </c>
      <c r="AK507" s="100">
        <v>43100</v>
      </c>
      <c r="AL507" s="50">
        <v>2017</v>
      </c>
      <c r="AM507" s="98"/>
      <c r="AN507" s="47" t="s">
        <v>2911</v>
      </c>
      <c r="AO507" s="264" t="s">
        <v>4881</v>
      </c>
      <c r="AP507" s="48" t="s">
        <v>4882</v>
      </c>
      <c r="AQ507" s="47" t="s">
        <v>2914</v>
      </c>
      <c r="AR507" s="99">
        <v>2018</v>
      </c>
      <c r="AS507" s="115">
        <v>7057.4648084</v>
      </c>
      <c r="AT507" s="98">
        <v>0</v>
      </c>
      <c r="AU507" s="89">
        <v>1.1200000000000001</v>
      </c>
      <c r="AV507" s="47" t="s">
        <v>136</v>
      </c>
      <c r="AW507" s="47" t="s">
        <v>3353</v>
      </c>
    </row>
    <row r="508" spans="1:49" s="102" customFormat="1" ht="51">
      <c r="A508" s="47">
        <v>2</v>
      </c>
      <c r="B508" s="47" t="s">
        <v>4883</v>
      </c>
      <c r="C508" s="47" t="s">
        <v>131</v>
      </c>
      <c r="D508" s="47" t="s">
        <v>1647</v>
      </c>
      <c r="E508" s="48" t="s">
        <v>3442</v>
      </c>
      <c r="F508" s="57" t="s">
        <v>5783</v>
      </c>
      <c r="G508" s="48" t="s">
        <v>4884</v>
      </c>
      <c r="H508" s="50" t="s">
        <v>2907</v>
      </c>
      <c r="I508" s="47" t="s">
        <v>2908</v>
      </c>
      <c r="J508" s="47" t="s">
        <v>135</v>
      </c>
      <c r="K508" s="47" t="s">
        <v>136</v>
      </c>
      <c r="L508" s="47" t="s">
        <v>2885</v>
      </c>
      <c r="M508" s="47" t="s">
        <v>2910</v>
      </c>
      <c r="N508" s="47" t="s">
        <v>2867</v>
      </c>
      <c r="O508" s="89">
        <v>1425.0168945666601</v>
      </c>
      <c r="P508" s="89">
        <v>1386.9228119857712</v>
      </c>
      <c r="Q508" s="89">
        <v>1386.9228119857712</v>
      </c>
      <c r="R508" s="89">
        <v>1636.5689181432099</v>
      </c>
      <c r="S508" s="47" t="s">
        <v>566</v>
      </c>
      <c r="T508" s="52" t="s">
        <v>131</v>
      </c>
      <c r="U508" s="52" t="s">
        <v>139</v>
      </c>
      <c r="V508" s="100">
        <v>42809</v>
      </c>
      <c r="W508" s="100">
        <v>42839</v>
      </c>
      <c r="X508" s="98" t="s">
        <v>2910</v>
      </c>
      <c r="Y508" s="98" t="s">
        <v>2910</v>
      </c>
      <c r="Z508" s="98" t="s">
        <v>2910</v>
      </c>
      <c r="AA508" s="98" t="s">
        <v>2910</v>
      </c>
      <c r="AB508" s="54" t="s">
        <v>5398</v>
      </c>
      <c r="AC508" s="54" t="s">
        <v>567</v>
      </c>
      <c r="AD508" s="47">
        <v>796</v>
      </c>
      <c r="AE508" s="47" t="s">
        <v>555</v>
      </c>
      <c r="AF508" s="47">
        <v>1</v>
      </c>
      <c r="AG508" s="99">
        <v>45</v>
      </c>
      <c r="AH508" s="53" t="s">
        <v>4372</v>
      </c>
      <c r="AI508" s="100">
        <v>42859</v>
      </c>
      <c r="AJ508" s="53">
        <v>42859</v>
      </c>
      <c r="AK508" s="100">
        <v>43100</v>
      </c>
      <c r="AL508" s="50">
        <v>2017</v>
      </c>
      <c r="AM508" s="98"/>
      <c r="AN508" s="47" t="s">
        <v>2911</v>
      </c>
      <c r="AO508" s="264" t="s">
        <v>4885</v>
      </c>
      <c r="AP508" s="48" t="s">
        <v>4886</v>
      </c>
      <c r="AQ508" s="47" t="s">
        <v>2914</v>
      </c>
      <c r="AR508" s="99">
        <v>2017</v>
      </c>
      <c r="AS508" s="115">
        <v>1674.42</v>
      </c>
      <c r="AT508" s="98">
        <v>0</v>
      </c>
      <c r="AU508" s="89">
        <v>2.17</v>
      </c>
      <c r="AV508" s="47" t="s">
        <v>136</v>
      </c>
      <c r="AW508" s="47" t="s">
        <v>3353</v>
      </c>
    </row>
    <row r="509" spans="1:49" s="102" customFormat="1" ht="51">
      <c r="A509" s="47">
        <v>2</v>
      </c>
      <c r="B509" s="47" t="s">
        <v>4887</v>
      </c>
      <c r="C509" s="47" t="s">
        <v>131</v>
      </c>
      <c r="D509" s="47" t="s">
        <v>1647</v>
      </c>
      <c r="E509" s="48" t="s">
        <v>3442</v>
      </c>
      <c r="F509" s="57" t="s">
        <v>5784</v>
      </c>
      <c r="G509" s="48" t="s">
        <v>4888</v>
      </c>
      <c r="H509" s="50" t="s">
        <v>2907</v>
      </c>
      <c r="I509" s="47" t="s">
        <v>2908</v>
      </c>
      <c r="J509" s="47" t="s">
        <v>135</v>
      </c>
      <c r="K509" s="47" t="s">
        <v>136</v>
      </c>
      <c r="L509" s="47" t="s">
        <v>2885</v>
      </c>
      <c r="M509" s="47" t="s">
        <v>2910</v>
      </c>
      <c r="N509" s="47" t="s">
        <v>2867</v>
      </c>
      <c r="O509" s="89">
        <v>1387.4769554653794</v>
      </c>
      <c r="P509" s="89">
        <v>1350.8455905917799</v>
      </c>
      <c r="Q509" s="89">
        <v>1350.8455905917799</v>
      </c>
      <c r="R509" s="89">
        <v>1593.9977968983003</v>
      </c>
      <c r="S509" s="47" t="s">
        <v>566</v>
      </c>
      <c r="T509" s="52" t="s">
        <v>131</v>
      </c>
      <c r="U509" s="52" t="s">
        <v>139</v>
      </c>
      <c r="V509" s="100">
        <v>42809</v>
      </c>
      <c r="W509" s="100">
        <v>42839</v>
      </c>
      <c r="X509" s="98" t="s">
        <v>2910</v>
      </c>
      <c r="Y509" s="98" t="s">
        <v>2910</v>
      </c>
      <c r="Z509" s="98" t="s">
        <v>2910</v>
      </c>
      <c r="AA509" s="98" t="s">
        <v>2910</v>
      </c>
      <c r="AB509" s="54" t="s">
        <v>5398</v>
      </c>
      <c r="AC509" s="54" t="s">
        <v>567</v>
      </c>
      <c r="AD509" s="47">
        <v>796</v>
      </c>
      <c r="AE509" s="47" t="s">
        <v>555</v>
      </c>
      <c r="AF509" s="47">
        <v>1</v>
      </c>
      <c r="AG509" s="99">
        <v>45</v>
      </c>
      <c r="AH509" s="53" t="s">
        <v>4372</v>
      </c>
      <c r="AI509" s="100">
        <v>42859</v>
      </c>
      <c r="AJ509" s="53">
        <v>42859</v>
      </c>
      <c r="AK509" s="100">
        <v>43100</v>
      </c>
      <c r="AL509" s="50">
        <v>2017</v>
      </c>
      <c r="AM509" s="98"/>
      <c r="AN509" s="47" t="s">
        <v>2911</v>
      </c>
      <c r="AO509" s="264" t="s">
        <v>4889</v>
      </c>
      <c r="AP509" s="48" t="s">
        <v>4890</v>
      </c>
      <c r="AQ509" s="47" t="s">
        <v>2914</v>
      </c>
      <c r="AR509" s="99">
        <v>2017</v>
      </c>
      <c r="AS509" s="115">
        <v>1674.42</v>
      </c>
      <c r="AT509" s="98">
        <v>0.63</v>
      </c>
      <c r="AU509" s="89">
        <v>2.0299999999999998</v>
      </c>
      <c r="AV509" s="47" t="s">
        <v>136</v>
      </c>
      <c r="AW509" s="47" t="s">
        <v>3353</v>
      </c>
    </row>
    <row r="510" spans="1:49" s="102" customFormat="1" ht="51">
      <c r="A510" s="47">
        <v>2</v>
      </c>
      <c r="B510" s="47" t="s">
        <v>4891</v>
      </c>
      <c r="C510" s="47" t="s">
        <v>131</v>
      </c>
      <c r="D510" s="47" t="s">
        <v>1647</v>
      </c>
      <c r="E510" s="48" t="s">
        <v>3442</v>
      </c>
      <c r="F510" s="57" t="s">
        <v>5785</v>
      </c>
      <c r="G510" s="48" t="s">
        <v>4892</v>
      </c>
      <c r="H510" s="50" t="s">
        <v>2907</v>
      </c>
      <c r="I510" s="47" t="s">
        <v>2908</v>
      </c>
      <c r="J510" s="47" t="s">
        <v>135</v>
      </c>
      <c r="K510" s="47" t="s">
        <v>136</v>
      </c>
      <c r="L510" s="47" t="s">
        <v>2885</v>
      </c>
      <c r="M510" s="47" t="s">
        <v>2910</v>
      </c>
      <c r="N510" s="47" t="s">
        <v>2867</v>
      </c>
      <c r="O510" s="89">
        <v>1001.0879542589298</v>
      </c>
      <c r="P510" s="89">
        <v>976.07340529599992</v>
      </c>
      <c r="Q510" s="89">
        <v>976.07340529599992</v>
      </c>
      <c r="R510" s="89">
        <v>1151.7666182492799</v>
      </c>
      <c r="S510" s="47" t="s">
        <v>566</v>
      </c>
      <c r="T510" s="52" t="s">
        <v>131</v>
      </c>
      <c r="U510" s="52" t="s">
        <v>139</v>
      </c>
      <c r="V510" s="100">
        <v>42809</v>
      </c>
      <c r="W510" s="100">
        <v>42839</v>
      </c>
      <c r="X510" s="98" t="s">
        <v>2910</v>
      </c>
      <c r="Y510" s="98" t="s">
        <v>2910</v>
      </c>
      <c r="Z510" s="98" t="s">
        <v>2910</v>
      </c>
      <c r="AA510" s="98" t="s">
        <v>2910</v>
      </c>
      <c r="AB510" s="54" t="s">
        <v>5398</v>
      </c>
      <c r="AC510" s="54" t="s">
        <v>567</v>
      </c>
      <c r="AD510" s="47">
        <v>796</v>
      </c>
      <c r="AE510" s="47" t="s">
        <v>555</v>
      </c>
      <c r="AF510" s="47">
        <v>1</v>
      </c>
      <c r="AG510" s="99">
        <v>45</v>
      </c>
      <c r="AH510" s="53" t="s">
        <v>4372</v>
      </c>
      <c r="AI510" s="100">
        <v>42859</v>
      </c>
      <c r="AJ510" s="53">
        <v>42859</v>
      </c>
      <c r="AK510" s="100">
        <v>43100</v>
      </c>
      <c r="AL510" s="50">
        <v>2017</v>
      </c>
      <c r="AM510" s="98"/>
      <c r="AN510" s="47" t="s">
        <v>2911</v>
      </c>
      <c r="AO510" s="264" t="s">
        <v>4893</v>
      </c>
      <c r="AP510" s="48" t="s">
        <v>4894</v>
      </c>
      <c r="AQ510" s="47" t="s">
        <v>2914</v>
      </c>
      <c r="AR510" s="99">
        <v>2017</v>
      </c>
      <c r="AS510" s="115">
        <v>1158.76</v>
      </c>
      <c r="AT510" s="98">
        <v>0.25</v>
      </c>
      <c r="AU510" s="89">
        <v>0.98</v>
      </c>
      <c r="AV510" s="47" t="s">
        <v>136</v>
      </c>
      <c r="AW510" s="47" t="s">
        <v>3353</v>
      </c>
    </row>
    <row r="511" spans="1:49" s="102" customFormat="1" ht="51">
      <c r="A511" s="47">
        <v>2</v>
      </c>
      <c r="B511" s="47" t="s">
        <v>4895</v>
      </c>
      <c r="C511" s="47" t="s">
        <v>131</v>
      </c>
      <c r="D511" s="47" t="s">
        <v>1647</v>
      </c>
      <c r="E511" s="48" t="s">
        <v>3442</v>
      </c>
      <c r="F511" s="57" t="s">
        <v>5786</v>
      </c>
      <c r="G511" s="48" t="s">
        <v>4896</v>
      </c>
      <c r="H511" s="50" t="s">
        <v>2907</v>
      </c>
      <c r="I511" s="47" t="s">
        <v>2908</v>
      </c>
      <c r="J511" s="47" t="s">
        <v>135</v>
      </c>
      <c r="K511" s="47" t="s">
        <v>136</v>
      </c>
      <c r="L511" s="47" t="s">
        <v>2885</v>
      </c>
      <c r="M511" s="47" t="s">
        <v>2910</v>
      </c>
      <c r="N511" s="47" t="s">
        <v>2867</v>
      </c>
      <c r="O511" s="89">
        <v>1121.1902814857394</v>
      </c>
      <c r="P511" s="89">
        <v>1091.7763945966187</v>
      </c>
      <c r="Q511" s="89">
        <v>1091.7763945966187</v>
      </c>
      <c r="R511" s="89">
        <v>1288.29614562401</v>
      </c>
      <c r="S511" s="47" t="s">
        <v>566</v>
      </c>
      <c r="T511" s="52" t="s">
        <v>131</v>
      </c>
      <c r="U511" s="52" t="s">
        <v>139</v>
      </c>
      <c r="V511" s="100">
        <v>42809</v>
      </c>
      <c r="W511" s="100">
        <v>42839</v>
      </c>
      <c r="X511" s="98" t="s">
        <v>2910</v>
      </c>
      <c r="Y511" s="98" t="s">
        <v>2910</v>
      </c>
      <c r="Z511" s="98" t="s">
        <v>2910</v>
      </c>
      <c r="AA511" s="98" t="s">
        <v>2910</v>
      </c>
      <c r="AB511" s="54" t="s">
        <v>5398</v>
      </c>
      <c r="AC511" s="54" t="s">
        <v>567</v>
      </c>
      <c r="AD511" s="47">
        <v>796</v>
      </c>
      <c r="AE511" s="47" t="s">
        <v>555</v>
      </c>
      <c r="AF511" s="47">
        <v>1</v>
      </c>
      <c r="AG511" s="99">
        <v>45</v>
      </c>
      <c r="AH511" s="53" t="s">
        <v>4372</v>
      </c>
      <c r="AI511" s="100">
        <v>42859</v>
      </c>
      <c r="AJ511" s="53">
        <v>42859</v>
      </c>
      <c r="AK511" s="100">
        <v>43100</v>
      </c>
      <c r="AL511" s="50">
        <v>2017</v>
      </c>
      <c r="AM511" s="98"/>
      <c r="AN511" s="47" t="s">
        <v>2911</v>
      </c>
      <c r="AO511" s="264" t="s">
        <v>4897</v>
      </c>
      <c r="AP511" s="48" t="s">
        <v>4898</v>
      </c>
      <c r="AQ511" s="47" t="s">
        <v>2914</v>
      </c>
      <c r="AR511" s="99">
        <v>2017</v>
      </c>
      <c r="AS511" s="115">
        <v>1312.16</v>
      </c>
      <c r="AT511" s="98">
        <v>0.4</v>
      </c>
      <c r="AU511" s="89">
        <v>1.96</v>
      </c>
      <c r="AV511" s="47" t="s">
        <v>136</v>
      </c>
      <c r="AW511" s="47" t="s">
        <v>3353</v>
      </c>
    </row>
    <row r="512" spans="1:49" s="102" customFormat="1" ht="51">
      <c r="A512" s="47">
        <v>2</v>
      </c>
      <c r="B512" s="47" t="s">
        <v>4899</v>
      </c>
      <c r="C512" s="47" t="s">
        <v>131</v>
      </c>
      <c r="D512" s="47" t="s">
        <v>1647</v>
      </c>
      <c r="E512" s="48" t="s">
        <v>3442</v>
      </c>
      <c r="F512" s="57" t="s">
        <v>5787</v>
      </c>
      <c r="G512" s="48" t="s">
        <v>4900</v>
      </c>
      <c r="H512" s="50" t="s">
        <v>2907</v>
      </c>
      <c r="I512" s="47" t="s">
        <v>2908</v>
      </c>
      <c r="J512" s="47" t="s">
        <v>135</v>
      </c>
      <c r="K512" s="47" t="s">
        <v>136</v>
      </c>
      <c r="L512" s="47" t="s">
        <v>2885</v>
      </c>
      <c r="M512" s="47" t="s">
        <v>2910</v>
      </c>
      <c r="N512" s="47" t="s">
        <v>2867</v>
      </c>
      <c r="O512" s="89">
        <v>1055.9455098912342</v>
      </c>
      <c r="P512" s="89">
        <v>1028.4208407772117</v>
      </c>
      <c r="Q512" s="89">
        <v>1028.4208407772117</v>
      </c>
      <c r="R512" s="89">
        <v>1213.5365921171096</v>
      </c>
      <c r="S512" s="47" t="s">
        <v>566</v>
      </c>
      <c r="T512" s="52" t="s">
        <v>131</v>
      </c>
      <c r="U512" s="52" t="s">
        <v>139</v>
      </c>
      <c r="V512" s="100">
        <v>42809</v>
      </c>
      <c r="W512" s="100">
        <v>42839</v>
      </c>
      <c r="X512" s="98" t="s">
        <v>2910</v>
      </c>
      <c r="Y512" s="98" t="s">
        <v>2910</v>
      </c>
      <c r="Z512" s="98" t="s">
        <v>2910</v>
      </c>
      <c r="AA512" s="98" t="s">
        <v>2910</v>
      </c>
      <c r="AB512" s="54" t="s">
        <v>5398</v>
      </c>
      <c r="AC512" s="54" t="s">
        <v>567</v>
      </c>
      <c r="AD512" s="47">
        <v>796</v>
      </c>
      <c r="AE512" s="47" t="s">
        <v>555</v>
      </c>
      <c r="AF512" s="47">
        <v>1</v>
      </c>
      <c r="AG512" s="99">
        <v>45</v>
      </c>
      <c r="AH512" s="53" t="s">
        <v>4372</v>
      </c>
      <c r="AI512" s="100">
        <v>42859</v>
      </c>
      <c r="AJ512" s="53">
        <v>42859</v>
      </c>
      <c r="AK512" s="100">
        <v>43100</v>
      </c>
      <c r="AL512" s="50">
        <v>2017</v>
      </c>
      <c r="AM512" s="98"/>
      <c r="AN512" s="47" t="s">
        <v>2911</v>
      </c>
      <c r="AO512" s="264" t="s">
        <v>4901</v>
      </c>
      <c r="AP512" s="48" t="s">
        <v>4902</v>
      </c>
      <c r="AQ512" s="47" t="s">
        <v>2914</v>
      </c>
      <c r="AR512" s="99">
        <v>2017</v>
      </c>
      <c r="AS512" s="115">
        <v>1312.16</v>
      </c>
      <c r="AT512" s="98">
        <v>0.4</v>
      </c>
      <c r="AU512" s="89">
        <v>1.72</v>
      </c>
      <c r="AV512" s="47" t="s">
        <v>136</v>
      </c>
      <c r="AW512" s="47" t="s">
        <v>3353</v>
      </c>
    </row>
    <row r="513" spans="1:49" s="84" customFormat="1" ht="143.25" customHeight="1">
      <c r="A513" s="47">
        <v>2</v>
      </c>
      <c r="B513" s="47" t="s">
        <v>4903</v>
      </c>
      <c r="C513" s="47" t="s">
        <v>131</v>
      </c>
      <c r="D513" s="47" t="s">
        <v>1647</v>
      </c>
      <c r="E513" s="48" t="s">
        <v>3442</v>
      </c>
      <c r="F513" s="57" t="s">
        <v>5788</v>
      </c>
      <c r="G513" s="48" t="s">
        <v>4904</v>
      </c>
      <c r="H513" s="50" t="s">
        <v>2907</v>
      </c>
      <c r="I513" s="47" t="s">
        <v>2908</v>
      </c>
      <c r="J513" s="47" t="s">
        <v>135</v>
      </c>
      <c r="K513" s="47" t="s">
        <v>136</v>
      </c>
      <c r="L513" s="47" t="s">
        <v>2885</v>
      </c>
      <c r="M513" s="47" t="s">
        <v>2910</v>
      </c>
      <c r="N513" s="47" t="s">
        <v>2867</v>
      </c>
      <c r="O513" s="89">
        <v>1137.4200054645239</v>
      </c>
      <c r="P513" s="89">
        <v>1108.2265676436446</v>
      </c>
      <c r="Q513" s="89">
        <v>1108.2265676436446</v>
      </c>
      <c r="R513" s="89">
        <v>1307.7073498195005</v>
      </c>
      <c r="S513" s="47" t="s">
        <v>566</v>
      </c>
      <c r="T513" s="52" t="s">
        <v>131</v>
      </c>
      <c r="U513" s="52" t="s">
        <v>139</v>
      </c>
      <c r="V513" s="100">
        <v>42809</v>
      </c>
      <c r="W513" s="100">
        <v>42839</v>
      </c>
      <c r="X513" s="98" t="s">
        <v>2910</v>
      </c>
      <c r="Y513" s="98" t="s">
        <v>2910</v>
      </c>
      <c r="Z513" s="98" t="s">
        <v>2910</v>
      </c>
      <c r="AA513" s="98" t="s">
        <v>2910</v>
      </c>
      <c r="AB513" s="54" t="s">
        <v>5398</v>
      </c>
      <c r="AC513" s="54" t="s">
        <v>567</v>
      </c>
      <c r="AD513" s="47">
        <v>796</v>
      </c>
      <c r="AE513" s="47" t="s">
        <v>555</v>
      </c>
      <c r="AF513" s="47">
        <v>1</v>
      </c>
      <c r="AG513" s="99">
        <v>45</v>
      </c>
      <c r="AH513" s="53" t="s">
        <v>4372</v>
      </c>
      <c r="AI513" s="100">
        <v>42859</v>
      </c>
      <c r="AJ513" s="53">
        <v>42859</v>
      </c>
      <c r="AK513" s="100">
        <v>43100</v>
      </c>
      <c r="AL513" s="50">
        <v>2017</v>
      </c>
      <c r="AM513" s="98"/>
      <c r="AN513" s="47" t="s">
        <v>2911</v>
      </c>
      <c r="AO513" s="264" t="s">
        <v>4905</v>
      </c>
      <c r="AP513" s="48" t="s">
        <v>4906</v>
      </c>
      <c r="AQ513" s="47" t="s">
        <v>2914</v>
      </c>
      <c r="AR513" s="99">
        <v>2017</v>
      </c>
      <c r="AS513" s="115">
        <v>1312.16</v>
      </c>
      <c r="AT513" s="98">
        <v>0.4</v>
      </c>
      <c r="AU513" s="89">
        <v>1.3</v>
      </c>
      <c r="AV513" s="242" t="s">
        <v>136</v>
      </c>
      <c r="AW513" s="47" t="s">
        <v>3353</v>
      </c>
    </row>
    <row r="514" spans="1:49" s="84" customFormat="1" ht="64.5" customHeight="1">
      <c r="A514" s="47">
        <v>2</v>
      </c>
      <c r="B514" s="47" t="s">
        <v>4907</v>
      </c>
      <c r="C514" s="47" t="s">
        <v>131</v>
      </c>
      <c r="D514" s="47" t="s">
        <v>1647</v>
      </c>
      <c r="E514" s="48" t="s">
        <v>3442</v>
      </c>
      <c r="F514" s="57" t="s">
        <v>5789</v>
      </c>
      <c r="G514" s="48" t="s">
        <v>4908</v>
      </c>
      <c r="H514" s="50" t="s">
        <v>2907</v>
      </c>
      <c r="I514" s="47" t="s">
        <v>2908</v>
      </c>
      <c r="J514" s="47" t="s">
        <v>135</v>
      </c>
      <c r="K514" s="47" t="s">
        <v>136</v>
      </c>
      <c r="L514" s="47" t="s">
        <v>2885</v>
      </c>
      <c r="M514" s="47" t="s">
        <v>2910</v>
      </c>
      <c r="N514" s="47" t="s">
        <v>2867</v>
      </c>
      <c r="O514" s="89">
        <v>3133.3412362288132</v>
      </c>
      <c r="P514" s="89">
        <v>3054.4249437642293</v>
      </c>
      <c r="Q514" s="89">
        <v>3054.4249437642293</v>
      </c>
      <c r="R514" s="89">
        <v>3604.2214336417906</v>
      </c>
      <c r="S514" s="47" t="s">
        <v>566</v>
      </c>
      <c r="T514" s="52" t="s">
        <v>131</v>
      </c>
      <c r="U514" s="52" t="s">
        <v>139</v>
      </c>
      <c r="V514" s="100">
        <v>42809</v>
      </c>
      <c r="W514" s="100">
        <v>42839</v>
      </c>
      <c r="X514" s="98" t="s">
        <v>2910</v>
      </c>
      <c r="Y514" s="98" t="s">
        <v>2910</v>
      </c>
      <c r="Z514" s="98" t="s">
        <v>2910</v>
      </c>
      <c r="AA514" s="98" t="s">
        <v>2910</v>
      </c>
      <c r="AB514" s="54" t="s">
        <v>5398</v>
      </c>
      <c r="AC514" s="54" t="s">
        <v>567</v>
      </c>
      <c r="AD514" s="47">
        <v>796</v>
      </c>
      <c r="AE514" s="47" t="s">
        <v>555</v>
      </c>
      <c r="AF514" s="47">
        <v>1</v>
      </c>
      <c r="AG514" s="99">
        <v>45</v>
      </c>
      <c r="AH514" s="53" t="s">
        <v>4372</v>
      </c>
      <c r="AI514" s="100">
        <v>42859</v>
      </c>
      <c r="AJ514" s="53">
        <v>42859</v>
      </c>
      <c r="AK514" s="100">
        <v>43100</v>
      </c>
      <c r="AL514" s="50">
        <v>2017</v>
      </c>
      <c r="AM514" s="98"/>
      <c r="AN514" s="47" t="s">
        <v>2911</v>
      </c>
      <c r="AO514" s="264" t="s">
        <v>4909</v>
      </c>
      <c r="AP514" s="48" t="s">
        <v>4910</v>
      </c>
      <c r="AQ514" s="47" t="s">
        <v>2914</v>
      </c>
      <c r="AR514" s="99">
        <v>2018</v>
      </c>
      <c r="AS514" s="115">
        <v>4943.1235449999995</v>
      </c>
      <c r="AT514" s="98">
        <v>0</v>
      </c>
      <c r="AU514" s="89">
        <v>1.51</v>
      </c>
      <c r="AV514" s="242" t="s">
        <v>136</v>
      </c>
      <c r="AW514" s="47" t="s">
        <v>3353</v>
      </c>
    </row>
    <row r="515" spans="1:49" s="84" customFormat="1" ht="98.25" customHeight="1">
      <c r="A515" s="47">
        <v>2</v>
      </c>
      <c r="B515" s="47" t="s">
        <v>4911</v>
      </c>
      <c r="C515" s="47" t="s">
        <v>131</v>
      </c>
      <c r="D515" s="47" t="s">
        <v>1647</v>
      </c>
      <c r="E515" s="48" t="s">
        <v>3442</v>
      </c>
      <c r="F515" s="57" t="s">
        <v>5790</v>
      </c>
      <c r="G515" s="48" t="s">
        <v>4912</v>
      </c>
      <c r="H515" s="50" t="s">
        <v>2907</v>
      </c>
      <c r="I515" s="47" t="s">
        <v>2908</v>
      </c>
      <c r="J515" s="47" t="s">
        <v>135</v>
      </c>
      <c r="K515" s="47" t="s">
        <v>136</v>
      </c>
      <c r="L515" s="47" t="s">
        <v>2885</v>
      </c>
      <c r="M515" s="47" t="s">
        <v>2910</v>
      </c>
      <c r="N515" s="47" t="s">
        <v>2867</v>
      </c>
      <c r="O515" s="89">
        <v>1403.7418418298785</v>
      </c>
      <c r="P515" s="89">
        <v>1367.2957636388135</v>
      </c>
      <c r="Q515" s="89">
        <v>1367.2957636388135</v>
      </c>
      <c r="R515" s="89">
        <v>1613.4090010937998</v>
      </c>
      <c r="S515" s="47" t="s">
        <v>566</v>
      </c>
      <c r="T515" s="52" t="s">
        <v>131</v>
      </c>
      <c r="U515" s="52" t="s">
        <v>139</v>
      </c>
      <c r="V515" s="100">
        <v>42809</v>
      </c>
      <c r="W515" s="100">
        <v>42839</v>
      </c>
      <c r="X515" s="98" t="s">
        <v>2910</v>
      </c>
      <c r="Y515" s="98" t="s">
        <v>2910</v>
      </c>
      <c r="Z515" s="98" t="s">
        <v>2910</v>
      </c>
      <c r="AA515" s="98" t="s">
        <v>2910</v>
      </c>
      <c r="AB515" s="54" t="s">
        <v>5398</v>
      </c>
      <c r="AC515" s="54" t="s">
        <v>567</v>
      </c>
      <c r="AD515" s="47">
        <v>796</v>
      </c>
      <c r="AE515" s="47" t="s">
        <v>555</v>
      </c>
      <c r="AF515" s="47">
        <v>1</v>
      </c>
      <c r="AG515" s="99">
        <v>45</v>
      </c>
      <c r="AH515" s="53" t="s">
        <v>4372</v>
      </c>
      <c r="AI515" s="100">
        <v>42859</v>
      </c>
      <c r="AJ515" s="53">
        <v>42859</v>
      </c>
      <c r="AK515" s="100">
        <v>43100</v>
      </c>
      <c r="AL515" s="50">
        <v>2017</v>
      </c>
      <c r="AM515" s="98"/>
      <c r="AN515" s="47" t="s">
        <v>2911</v>
      </c>
      <c r="AO515" s="264" t="s">
        <v>4913</v>
      </c>
      <c r="AP515" s="48" t="s">
        <v>4914</v>
      </c>
      <c r="AQ515" s="47" t="s">
        <v>2914</v>
      </c>
      <c r="AR515" s="99">
        <v>2017</v>
      </c>
      <c r="AS515" s="115">
        <v>1674.42</v>
      </c>
      <c r="AT515" s="98">
        <v>0.63</v>
      </c>
      <c r="AU515" s="89">
        <v>1.37</v>
      </c>
      <c r="AV515" s="242" t="s">
        <v>136</v>
      </c>
      <c r="AW515" s="47" t="s">
        <v>3353</v>
      </c>
    </row>
    <row r="516" spans="1:49" s="84" customFormat="1" ht="98.25" customHeight="1">
      <c r="A516" s="47">
        <v>2</v>
      </c>
      <c r="B516" s="47" t="s">
        <v>4915</v>
      </c>
      <c r="C516" s="47" t="s">
        <v>131</v>
      </c>
      <c r="D516" s="47" t="s">
        <v>1647</v>
      </c>
      <c r="E516" s="48" t="s">
        <v>3442</v>
      </c>
      <c r="F516" s="57" t="s">
        <v>5791</v>
      </c>
      <c r="G516" s="48" t="s">
        <v>4916</v>
      </c>
      <c r="H516" s="50" t="s">
        <v>2907</v>
      </c>
      <c r="I516" s="47" t="s">
        <v>2908</v>
      </c>
      <c r="J516" s="47" t="s">
        <v>135</v>
      </c>
      <c r="K516" s="47" t="s">
        <v>136</v>
      </c>
      <c r="L516" s="47" t="s">
        <v>2885</v>
      </c>
      <c r="M516" s="47" t="s">
        <v>2910</v>
      </c>
      <c r="N516" s="47" t="s">
        <v>2867</v>
      </c>
      <c r="O516" s="89">
        <v>846.42318706708181</v>
      </c>
      <c r="P516" s="89">
        <v>825.18902778451707</v>
      </c>
      <c r="Q516" s="89">
        <v>825.18902778451707</v>
      </c>
      <c r="R516" s="89">
        <v>973.72305278573003</v>
      </c>
      <c r="S516" s="47" t="s">
        <v>566</v>
      </c>
      <c r="T516" s="52" t="s">
        <v>131</v>
      </c>
      <c r="U516" s="52" t="s">
        <v>139</v>
      </c>
      <c r="V516" s="100">
        <v>42809</v>
      </c>
      <c r="W516" s="100">
        <v>42839</v>
      </c>
      <c r="X516" s="98" t="s">
        <v>2910</v>
      </c>
      <c r="Y516" s="98" t="s">
        <v>2910</v>
      </c>
      <c r="Z516" s="98" t="s">
        <v>2910</v>
      </c>
      <c r="AA516" s="98" t="s">
        <v>2910</v>
      </c>
      <c r="AB516" s="54" t="s">
        <v>5398</v>
      </c>
      <c r="AC516" s="54" t="s">
        <v>567</v>
      </c>
      <c r="AD516" s="47">
        <v>796</v>
      </c>
      <c r="AE516" s="47" t="s">
        <v>555</v>
      </c>
      <c r="AF516" s="47">
        <v>1</v>
      </c>
      <c r="AG516" s="99">
        <v>45</v>
      </c>
      <c r="AH516" s="53" t="s">
        <v>4372</v>
      </c>
      <c r="AI516" s="100">
        <v>42859</v>
      </c>
      <c r="AJ516" s="53">
        <v>42859</v>
      </c>
      <c r="AK516" s="100">
        <v>43100</v>
      </c>
      <c r="AL516" s="50">
        <v>2017</v>
      </c>
      <c r="AM516" s="98"/>
      <c r="AN516" s="47" t="s">
        <v>2911</v>
      </c>
      <c r="AO516" s="264" t="s">
        <v>4917</v>
      </c>
      <c r="AP516" s="48" t="s">
        <v>4918</v>
      </c>
      <c r="AQ516" s="47" t="s">
        <v>2914</v>
      </c>
      <c r="AR516" s="99">
        <v>2017</v>
      </c>
      <c r="AS516" s="115">
        <v>1312.16</v>
      </c>
      <c r="AT516" s="98">
        <v>0.4</v>
      </c>
      <c r="AU516" s="89">
        <v>0.91</v>
      </c>
      <c r="AV516" s="242" t="s">
        <v>136</v>
      </c>
      <c r="AW516" s="47" t="s">
        <v>3353</v>
      </c>
    </row>
    <row r="517" spans="1:49" s="84" customFormat="1" ht="98.25" customHeight="1">
      <c r="A517" s="47">
        <v>2</v>
      </c>
      <c r="B517" s="47" t="s">
        <v>4919</v>
      </c>
      <c r="C517" s="47" t="s">
        <v>131</v>
      </c>
      <c r="D517" s="47" t="s">
        <v>1647</v>
      </c>
      <c r="E517" s="48" t="s">
        <v>3442</v>
      </c>
      <c r="F517" s="57" t="s">
        <v>5792</v>
      </c>
      <c r="G517" s="48" t="s">
        <v>4920</v>
      </c>
      <c r="H517" s="50" t="s">
        <v>2907</v>
      </c>
      <c r="I517" s="47" t="s">
        <v>2908</v>
      </c>
      <c r="J517" s="47" t="s">
        <v>135</v>
      </c>
      <c r="K517" s="47" t="s">
        <v>136</v>
      </c>
      <c r="L517" s="47" t="s">
        <v>2885</v>
      </c>
      <c r="M517" s="47" t="s">
        <v>2910</v>
      </c>
      <c r="N517" s="47" t="s">
        <v>2867</v>
      </c>
      <c r="O517" s="89">
        <v>1601.1767577251426</v>
      </c>
      <c r="P517" s="89">
        <v>1558.8551975345597</v>
      </c>
      <c r="Q517" s="89">
        <v>1558.8551975345597</v>
      </c>
      <c r="R517" s="89">
        <v>1839.4491330907804</v>
      </c>
      <c r="S517" s="47" t="s">
        <v>566</v>
      </c>
      <c r="T517" s="52" t="s">
        <v>131</v>
      </c>
      <c r="U517" s="52" t="s">
        <v>139</v>
      </c>
      <c r="V517" s="100">
        <v>42809</v>
      </c>
      <c r="W517" s="100">
        <v>42839</v>
      </c>
      <c r="X517" s="98" t="s">
        <v>2910</v>
      </c>
      <c r="Y517" s="98" t="s">
        <v>2910</v>
      </c>
      <c r="Z517" s="98" t="s">
        <v>2910</v>
      </c>
      <c r="AA517" s="98" t="s">
        <v>2910</v>
      </c>
      <c r="AB517" s="54" t="s">
        <v>5398</v>
      </c>
      <c r="AC517" s="54" t="s">
        <v>567</v>
      </c>
      <c r="AD517" s="47">
        <v>796</v>
      </c>
      <c r="AE517" s="47" t="s">
        <v>555</v>
      </c>
      <c r="AF517" s="47">
        <v>1</v>
      </c>
      <c r="AG517" s="99">
        <v>45</v>
      </c>
      <c r="AH517" s="53" t="s">
        <v>4372</v>
      </c>
      <c r="AI517" s="100">
        <v>42859</v>
      </c>
      <c r="AJ517" s="53">
        <v>42859</v>
      </c>
      <c r="AK517" s="100">
        <v>43100</v>
      </c>
      <c r="AL517" s="50">
        <v>2017</v>
      </c>
      <c r="AM517" s="98"/>
      <c r="AN517" s="47" t="s">
        <v>2911</v>
      </c>
      <c r="AO517" s="264" t="s">
        <v>4921</v>
      </c>
      <c r="AP517" s="48" t="s">
        <v>4922</v>
      </c>
      <c r="AQ517" s="47" t="s">
        <v>2914</v>
      </c>
      <c r="AR517" s="99">
        <v>2017</v>
      </c>
      <c r="AS517" s="115">
        <v>2001.28</v>
      </c>
      <c r="AT517" s="98">
        <v>0.25</v>
      </c>
      <c r="AU517" s="89">
        <v>2.5499999999999998</v>
      </c>
      <c r="AV517" s="242" t="s">
        <v>136</v>
      </c>
      <c r="AW517" s="47" t="s">
        <v>3353</v>
      </c>
    </row>
    <row r="518" spans="1:49" s="84" customFormat="1" ht="98.25" customHeight="1">
      <c r="A518" s="47">
        <v>2</v>
      </c>
      <c r="B518" s="47" t="s">
        <v>4923</v>
      </c>
      <c r="C518" s="47" t="s">
        <v>131</v>
      </c>
      <c r="D518" s="47" t="s">
        <v>1647</v>
      </c>
      <c r="E518" s="48" t="s">
        <v>3442</v>
      </c>
      <c r="F518" s="57" t="s">
        <v>5793</v>
      </c>
      <c r="G518" s="48" t="s">
        <v>4924</v>
      </c>
      <c r="H518" s="50" t="s">
        <v>2907</v>
      </c>
      <c r="I518" s="47" t="s">
        <v>2908</v>
      </c>
      <c r="J518" s="47" t="s">
        <v>135</v>
      </c>
      <c r="K518" s="47" t="s">
        <v>136</v>
      </c>
      <c r="L518" s="47" t="s">
        <v>2885</v>
      </c>
      <c r="M518" s="47" t="s">
        <v>2910</v>
      </c>
      <c r="N518" s="47" t="s">
        <v>2867</v>
      </c>
      <c r="O518" s="89">
        <v>1745.0970412288134</v>
      </c>
      <c r="P518" s="89">
        <v>1204.7953186367699</v>
      </c>
      <c r="Q518" s="89">
        <v>1204.7953186367699</v>
      </c>
      <c r="R518" s="89">
        <v>1421.6584759913885</v>
      </c>
      <c r="S518" s="47" t="s">
        <v>566</v>
      </c>
      <c r="T518" s="52" t="s">
        <v>131</v>
      </c>
      <c r="U518" s="52" t="s">
        <v>139</v>
      </c>
      <c r="V518" s="100">
        <v>42809</v>
      </c>
      <c r="W518" s="100">
        <v>42839</v>
      </c>
      <c r="X518" s="98" t="s">
        <v>2910</v>
      </c>
      <c r="Y518" s="98" t="s">
        <v>2910</v>
      </c>
      <c r="Z518" s="98" t="s">
        <v>2910</v>
      </c>
      <c r="AA518" s="98" t="s">
        <v>2910</v>
      </c>
      <c r="AB518" s="54" t="s">
        <v>5398</v>
      </c>
      <c r="AC518" s="54" t="s">
        <v>567</v>
      </c>
      <c r="AD518" s="47">
        <v>796</v>
      </c>
      <c r="AE518" s="47" t="s">
        <v>555</v>
      </c>
      <c r="AF518" s="47">
        <v>1</v>
      </c>
      <c r="AG518" s="99">
        <v>45</v>
      </c>
      <c r="AH518" s="53" t="s">
        <v>4372</v>
      </c>
      <c r="AI518" s="100">
        <v>42859</v>
      </c>
      <c r="AJ518" s="53">
        <v>42859</v>
      </c>
      <c r="AK518" s="100">
        <v>43100</v>
      </c>
      <c r="AL518" s="50">
        <v>2017</v>
      </c>
      <c r="AM518" s="98"/>
      <c r="AN518" s="47" t="s">
        <v>2911</v>
      </c>
      <c r="AO518" s="264" t="s">
        <v>4925</v>
      </c>
      <c r="AP518" s="48" t="s">
        <v>4926</v>
      </c>
      <c r="AQ518" s="47" t="s">
        <v>2914</v>
      </c>
      <c r="AR518" s="116">
        <v>2017</v>
      </c>
      <c r="AS518" s="115">
        <v>2758.9526781999998</v>
      </c>
      <c r="AT518" s="98">
        <v>0</v>
      </c>
      <c r="AU518" s="89">
        <v>0.84</v>
      </c>
      <c r="AV518" s="242" t="s">
        <v>136</v>
      </c>
      <c r="AW518" s="47" t="s">
        <v>3353</v>
      </c>
    </row>
    <row r="519" spans="1:49" s="84" customFormat="1" ht="95.25" customHeight="1">
      <c r="A519" s="47">
        <v>2</v>
      </c>
      <c r="B519" s="47" t="s">
        <v>4927</v>
      </c>
      <c r="C519" s="57" t="s">
        <v>131</v>
      </c>
      <c r="D519" s="57" t="s">
        <v>1647</v>
      </c>
      <c r="E519" s="48" t="s">
        <v>3442</v>
      </c>
      <c r="F519" s="57" t="s">
        <v>5794</v>
      </c>
      <c r="G519" s="48" t="s">
        <v>4928</v>
      </c>
      <c r="H519" s="50" t="s">
        <v>2907</v>
      </c>
      <c r="I519" s="47" t="s">
        <v>2908</v>
      </c>
      <c r="J519" s="47" t="s">
        <v>135</v>
      </c>
      <c r="K519" s="47" t="s">
        <v>136</v>
      </c>
      <c r="L519" s="47" t="s">
        <v>2885</v>
      </c>
      <c r="M519" s="47" t="s">
        <v>2910</v>
      </c>
      <c r="N519" s="47" t="s">
        <v>2867</v>
      </c>
      <c r="O519" s="89">
        <v>778.576121072516</v>
      </c>
      <c r="P519" s="89">
        <v>760.28380470678815</v>
      </c>
      <c r="Q519" s="89">
        <v>760.28380470678815</v>
      </c>
      <c r="R519" s="89">
        <v>897.13488955400999</v>
      </c>
      <c r="S519" s="47" t="s">
        <v>566</v>
      </c>
      <c r="T519" s="52" t="s">
        <v>131</v>
      </c>
      <c r="U519" s="52" t="s">
        <v>139</v>
      </c>
      <c r="V519" s="100">
        <v>42809</v>
      </c>
      <c r="W519" s="100">
        <v>42839</v>
      </c>
      <c r="X519" s="98" t="s">
        <v>2910</v>
      </c>
      <c r="Y519" s="98" t="s">
        <v>2910</v>
      </c>
      <c r="Z519" s="98" t="s">
        <v>2910</v>
      </c>
      <c r="AA519" s="98" t="s">
        <v>2910</v>
      </c>
      <c r="AB519" s="54" t="s">
        <v>5398</v>
      </c>
      <c r="AC519" s="54" t="s">
        <v>567</v>
      </c>
      <c r="AD519" s="47">
        <v>796</v>
      </c>
      <c r="AE519" s="47" t="s">
        <v>555</v>
      </c>
      <c r="AF519" s="47">
        <v>1</v>
      </c>
      <c r="AG519" s="99">
        <v>45</v>
      </c>
      <c r="AH519" s="53" t="s">
        <v>4372</v>
      </c>
      <c r="AI519" s="100">
        <v>42859</v>
      </c>
      <c r="AJ519" s="53">
        <v>42859</v>
      </c>
      <c r="AK519" s="100">
        <v>43100</v>
      </c>
      <c r="AL519" s="50">
        <v>2017</v>
      </c>
      <c r="AM519" s="98"/>
      <c r="AN519" s="47" t="s">
        <v>2911</v>
      </c>
      <c r="AO519" s="264" t="s">
        <v>4929</v>
      </c>
      <c r="AP519" s="48" t="s">
        <v>4930</v>
      </c>
      <c r="AQ519" s="47" t="s">
        <v>2914</v>
      </c>
      <c r="AR519" s="116">
        <v>2017</v>
      </c>
      <c r="AS519" s="115">
        <v>1067.9000000000001</v>
      </c>
      <c r="AT519" s="98">
        <v>0.16</v>
      </c>
      <c r="AU519" s="89">
        <v>0.63</v>
      </c>
      <c r="AV519" s="242" t="s">
        <v>136</v>
      </c>
      <c r="AW519" s="47" t="s">
        <v>3353</v>
      </c>
    </row>
    <row r="520" spans="1:49" s="84" customFormat="1" ht="93.75" customHeight="1">
      <c r="A520" s="47">
        <v>2</v>
      </c>
      <c r="B520" s="47" t="s">
        <v>4931</v>
      </c>
      <c r="C520" s="57" t="s">
        <v>131</v>
      </c>
      <c r="D520" s="57" t="s">
        <v>1647</v>
      </c>
      <c r="E520" s="48" t="s">
        <v>3442</v>
      </c>
      <c r="F520" s="57" t="s">
        <v>5795</v>
      </c>
      <c r="G520" s="48" t="s">
        <v>4932</v>
      </c>
      <c r="H520" s="50" t="s">
        <v>2907</v>
      </c>
      <c r="I520" s="47" t="s">
        <v>2908</v>
      </c>
      <c r="J520" s="47" t="s">
        <v>135</v>
      </c>
      <c r="K520" s="47" t="s">
        <v>136</v>
      </c>
      <c r="L520" s="47" t="s">
        <v>2885</v>
      </c>
      <c r="M520" s="47" t="s">
        <v>2910</v>
      </c>
      <c r="N520" s="47" t="s">
        <v>2867</v>
      </c>
      <c r="O520" s="89">
        <v>1598.9660737288139</v>
      </c>
      <c r="P520" s="89">
        <v>1562.7290426913228</v>
      </c>
      <c r="Q520" s="89">
        <v>1562.7290426913228</v>
      </c>
      <c r="R520" s="89">
        <v>1844.0202703757607</v>
      </c>
      <c r="S520" s="47" t="s">
        <v>566</v>
      </c>
      <c r="T520" s="52" t="s">
        <v>131</v>
      </c>
      <c r="U520" s="52" t="s">
        <v>139</v>
      </c>
      <c r="V520" s="100">
        <v>42809</v>
      </c>
      <c r="W520" s="100">
        <v>42839</v>
      </c>
      <c r="X520" s="98" t="s">
        <v>2910</v>
      </c>
      <c r="Y520" s="98" t="s">
        <v>2910</v>
      </c>
      <c r="Z520" s="98" t="s">
        <v>2910</v>
      </c>
      <c r="AA520" s="98" t="s">
        <v>2910</v>
      </c>
      <c r="AB520" s="54" t="s">
        <v>5398</v>
      </c>
      <c r="AC520" s="54" t="s">
        <v>567</v>
      </c>
      <c r="AD520" s="47">
        <v>796</v>
      </c>
      <c r="AE520" s="47" t="s">
        <v>555</v>
      </c>
      <c r="AF520" s="47">
        <v>1</v>
      </c>
      <c r="AG520" s="99">
        <v>45</v>
      </c>
      <c r="AH520" s="53" t="s">
        <v>4372</v>
      </c>
      <c r="AI520" s="100">
        <v>42859</v>
      </c>
      <c r="AJ520" s="53">
        <v>42859</v>
      </c>
      <c r="AK520" s="100">
        <v>43100</v>
      </c>
      <c r="AL520" s="50">
        <v>2017</v>
      </c>
      <c r="AM520" s="98"/>
      <c r="AN520" s="47" t="s">
        <v>2911</v>
      </c>
      <c r="AO520" s="264" t="s">
        <v>4933</v>
      </c>
      <c r="AP520" s="48" t="s">
        <v>4934</v>
      </c>
      <c r="AQ520" s="47" t="s">
        <v>2914</v>
      </c>
      <c r="AR520" s="116">
        <v>2017</v>
      </c>
      <c r="AS520" s="115">
        <v>2529.0399560000001</v>
      </c>
      <c r="AT520" s="98">
        <v>0</v>
      </c>
      <c r="AU520" s="89">
        <v>0.77</v>
      </c>
      <c r="AV520" s="242" t="s">
        <v>136</v>
      </c>
      <c r="AW520" s="47" t="s">
        <v>3353</v>
      </c>
    </row>
    <row r="521" spans="1:49" s="84" customFormat="1" ht="63" customHeight="1">
      <c r="A521" s="47">
        <v>2</v>
      </c>
      <c r="B521" s="47" t="s">
        <v>4935</v>
      </c>
      <c r="C521" s="57" t="s">
        <v>131</v>
      </c>
      <c r="D521" s="57" t="s">
        <v>1647</v>
      </c>
      <c r="E521" s="48" t="s">
        <v>3442</v>
      </c>
      <c r="F521" s="57" t="s">
        <v>5796</v>
      </c>
      <c r="G521" s="48" t="s">
        <v>4936</v>
      </c>
      <c r="H521" s="60" t="s">
        <v>2907</v>
      </c>
      <c r="I521" s="60" t="s">
        <v>2908</v>
      </c>
      <c r="J521" s="47" t="s">
        <v>135</v>
      </c>
      <c r="K521" s="47" t="s">
        <v>136</v>
      </c>
      <c r="L521" s="47" t="s">
        <v>2885</v>
      </c>
      <c r="M521" s="47" t="s">
        <v>2910</v>
      </c>
      <c r="N521" s="47" t="s">
        <v>2867</v>
      </c>
      <c r="O521" s="89">
        <v>1598.9660737288139</v>
      </c>
      <c r="P521" s="89">
        <v>1562.7290426913228</v>
      </c>
      <c r="Q521" s="89">
        <v>1562.7290426913228</v>
      </c>
      <c r="R521" s="89">
        <v>1844.0202703757607</v>
      </c>
      <c r="S521" s="47" t="s">
        <v>566</v>
      </c>
      <c r="T521" s="52" t="s">
        <v>131</v>
      </c>
      <c r="U521" s="52" t="s">
        <v>139</v>
      </c>
      <c r="V521" s="100">
        <v>42809</v>
      </c>
      <c r="W521" s="100">
        <v>42839</v>
      </c>
      <c r="X521" s="98" t="s">
        <v>2910</v>
      </c>
      <c r="Y521" s="98" t="s">
        <v>2910</v>
      </c>
      <c r="Z521" s="98" t="s">
        <v>2910</v>
      </c>
      <c r="AA521" s="98" t="s">
        <v>2910</v>
      </c>
      <c r="AB521" s="54" t="s">
        <v>5398</v>
      </c>
      <c r="AC521" s="54" t="s">
        <v>567</v>
      </c>
      <c r="AD521" s="47">
        <v>796</v>
      </c>
      <c r="AE521" s="47" t="s">
        <v>555</v>
      </c>
      <c r="AF521" s="47">
        <v>1</v>
      </c>
      <c r="AG521" s="99">
        <v>45</v>
      </c>
      <c r="AH521" s="53" t="s">
        <v>4372</v>
      </c>
      <c r="AI521" s="100">
        <v>42859</v>
      </c>
      <c r="AJ521" s="53">
        <v>42859</v>
      </c>
      <c r="AK521" s="100">
        <v>43100</v>
      </c>
      <c r="AL521" s="50">
        <v>2017</v>
      </c>
      <c r="AM521" s="98"/>
      <c r="AN521" s="47" t="s">
        <v>2911</v>
      </c>
      <c r="AO521" s="264" t="s">
        <v>4937</v>
      </c>
      <c r="AP521" s="48" t="s">
        <v>4938</v>
      </c>
      <c r="AQ521" s="47" t="s">
        <v>2914</v>
      </c>
      <c r="AR521" s="116">
        <v>2017</v>
      </c>
      <c r="AS521" s="115">
        <v>2529.0399560000001</v>
      </c>
      <c r="AT521" s="98">
        <v>0</v>
      </c>
      <c r="AU521" s="89">
        <v>0.77</v>
      </c>
      <c r="AV521" s="47" t="s">
        <v>136</v>
      </c>
      <c r="AW521" s="47" t="s">
        <v>3353</v>
      </c>
    </row>
    <row r="522" spans="1:49" s="84" customFormat="1" ht="72" customHeight="1">
      <c r="A522" s="47">
        <v>2</v>
      </c>
      <c r="B522" s="47" t="s">
        <v>4939</v>
      </c>
      <c r="C522" s="57" t="s">
        <v>131</v>
      </c>
      <c r="D522" s="57" t="s">
        <v>1647</v>
      </c>
      <c r="E522" s="48" t="s">
        <v>3442</v>
      </c>
      <c r="F522" s="57" t="s">
        <v>5797</v>
      </c>
      <c r="G522" s="48" t="s">
        <v>4940</v>
      </c>
      <c r="H522" s="50" t="s">
        <v>2907</v>
      </c>
      <c r="I522" s="47" t="s">
        <v>2908</v>
      </c>
      <c r="J522" s="47" t="s">
        <v>135</v>
      </c>
      <c r="K522" s="47" t="s">
        <v>136</v>
      </c>
      <c r="L522" s="47" t="s">
        <v>2885</v>
      </c>
      <c r="M522" s="47" t="s">
        <v>2910</v>
      </c>
      <c r="N522" s="47" t="s">
        <v>2867</v>
      </c>
      <c r="O522" s="89">
        <v>1173.4386313905666</v>
      </c>
      <c r="P522" s="89">
        <v>1143.3547505726015</v>
      </c>
      <c r="Q522" s="89">
        <v>1143.3547505726015</v>
      </c>
      <c r="R522" s="89">
        <v>1349.1586056756696</v>
      </c>
      <c r="S522" s="47" t="s">
        <v>566</v>
      </c>
      <c r="T522" s="52" t="s">
        <v>131</v>
      </c>
      <c r="U522" s="52" t="s">
        <v>139</v>
      </c>
      <c r="V522" s="100">
        <v>42809</v>
      </c>
      <c r="W522" s="100">
        <v>42839</v>
      </c>
      <c r="X522" s="98" t="s">
        <v>2910</v>
      </c>
      <c r="Y522" s="98" t="s">
        <v>2910</v>
      </c>
      <c r="Z522" s="98" t="s">
        <v>2910</v>
      </c>
      <c r="AA522" s="98" t="s">
        <v>2910</v>
      </c>
      <c r="AB522" s="54" t="s">
        <v>5398</v>
      </c>
      <c r="AC522" s="54" t="s">
        <v>567</v>
      </c>
      <c r="AD522" s="47">
        <v>796</v>
      </c>
      <c r="AE522" s="47" t="s">
        <v>555</v>
      </c>
      <c r="AF522" s="47">
        <v>1</v>
      </c>
      <c r="AG522" s="99">
        <v>45</v>
      </c>
      <c r="AH522" s="53" t="s">
        <v>4372</v>
      </c>
      <c r="AI522" s="100">
        <v>42859</v>
      </c>
      <c r="AJ522" s="53">
        <v>42859</v>
      </c>
      <c r="AK522" s="100">
        <v>43100</v>
      </c>
      <c r="AL522" s="50">
        <v>2017</v>
      </c>
      <c r="AM522" s="98"/>
      <c r="AN522" s="47" t="s">
        <v>2911</v>
      </c>
      <c r="AO522" s="264" t="s">
        <v>4941</v>
      </c>
      <c r="AP522" s="48" t="s">
        <v>4942</v>
      </c>
      <c r="AQ522" s="47" t="s">
        <v>2914</v>
      </c>
      <c r="AR522" s="116">
        <v>2017</v>
      </c>
      <c r="AS522" s="115">
        <v>1580.0200000000002</v>
      </c>
      <c r="AT522" s="98">
        <v>0.25</v>
      </c>
      <c r="AU522" s="89">
        <v>2.42</v>
      </c>
      <c r="AV522" s="47" t="s">
        <v>136</v>
      </c>
      <c r="AW522" s="47" t="s">
        <v>3353</v>
      </c>
    </row>
    <row r="523" spans="1:49" s="84" customFormat="1" ht="64.5" customHeight="1">
      <c r="A523" s="47">
        <v>2</v>
      </c>
      <c r="B523" s="47" t="s">
        <v>4943</v>
      </c>
      <c r="C523" s="57" t="s">
        <v>131</v>
      </c>
      <c r="D523" s="57" t="s">
        <v>1647</v>
      </c>
      <c r="E523" s="48" t="s">
        <v>3442</v>
      </c>
      <c r="F523" s="57" t="s">
        <v>5798</v>
      </c>
      <c r="G523" s="48" t="s">
        <v>4944</v>
      </c>
      <c r="H523" s="50" t="s">
        <v>2907</v>
      </c>
      <c r="I523" s="47" t="s">
        <v>2908</v>
      </c>
      <c r="J523" s="47" t="s">
        <v>135</v>
      </c>
      <c r="K523" s="47" t="s">
        <v>136</v>
      </c>
      <c r="L523" s="47" t="s">
        <v>2885</v>
      </c>
      <c r="M523" s="47" t="s">
        <v>2910</v>
      </c>
      <c r="N523" s="47" t="s">
        <v>2867</v>
      </c>
      <c r="O523" s="89">
        <v>3782.7062737288129</v>
      </c>
      <c r="P523" s="89">
        <v>3685.7276319285415</v>
      </c>
      <c r="Q523" s="89">
        <v>3685.7276319285415</v>
      </c>
      <c r="R523" s="89">
        <v>4349.1586056756787</v>
      </c>
      <c r="S523" s="47" t="s">
        <v>566</v>
      </c>
      <c r="T523" s="52" t="s">
        <v>131</v>
      </c>
      <c r="U523" s="52" t="s">
        <v>139</v>
      </c>
      <c r="V523" s="100">
        <v>42809</v>
      </c>
      <c r="W523" s="100">
        <v>42839</v>
      </c>
      <c r="X523" s="98" t="s">
        <v>2910</v>
      </c>
      <c r="Y523" s="98" t="s">
        <v>2910</v>
      </c>
      <c r="Z523" s="98" t="s">
        <v>2910</v>
      </c>
      <c r="AA523" s="98" t="s">
        <v>2910</v>
      </c>
      <c r="AB523" s="54" t="s">
        <v>5398</v>
      </c>
      <c r="AC523" s="54" t="s">
        <v>567</v>
      </c>
      <c r="AD523" s="47">
        <v>796</v>
      </c>
      <c r="AE523" s="47" t="s">
        <v>555</v>
      </c>
      <c r="AF523" s="47">
        <v>1</v>
      </c>
      <c r="AG523" s="99">
        <v>45</v>
      </c>
      <c r="AH523" s="53" t="s">
        <v>4372</v>
      </c>
      <c r="AI523" s="100">
        <v>42859</v>
      </c>
      <c r="AJ523" s="53">
        <v>42859</v>
      </c>
      <c r="AK523" s="100">
        <v>43100</v>
      </c>
      <c r="AL523" s="50">
        <v>2017</v>
      </c>
      <c r="AM523" s="98"/>
      <c r="AN523" s="47" t="s">
        <v>2911</v>
      </c>
      <c r="AO523" s="264" t="s">
        <v>4945</v>
      </c>
      <c r="AP523" s="48" t="s">
        <v>4946</v>
      </c>
      <c r="AQ523" s="47" t="s">
        <v>2914</v>
      </c>
      <c r="AR523" s="116">
        <v>2018</v>
      </c>
      <c r="AS523" s="115">
        <v>6207.6435111999981</v>
      </c>
      <c r="AT523" s="98">
        <v>0</v>
      </c>
      <c r="AU523" s="89">
        <v>1.89</v>
      </c>
      <c r="AV523" s="47" t="s">
        <v>136</v>
      </c>
      <c r="AW523" s="47" t="s">
        <v>3353</v>
      </c>
    </row>
    <row r="524" spans="1:49" s="84" customFormat="1" ht="63" customHeight="1">
      <c r="A524" s="47">
        <v>2</v>
      </c>
      <c r="B524" s="47" t="s">
        <v>4947</v>
      </c>
      <c r="C524" s="57" t="s">
        <v>131</v>
      </c>
      <c r="D524" s="57" t="s">
        <v>1647</v>
      </c>
      <c r="E524" s="48" t="s">
        <v>3442</v>
      </c>
      <c r="F524" s="57" t="s">
        <v>5799</v>
      </c>
      <c r="G524" s="48" t="s">
        <v>4948</v>
      </c>
      <c r="H524" s="50" t="s">
        <v>2907</v>
      </c>
      <c r="I524" s="47" t="s">
        <v>2908</v>
      </c>
      <c r="J524" s="47" t="s">
        <v>135</v>
      </c>
      <c r="K524" s="47" t="s">
        <v>136</v>
      </c>
      <c r="L524" s="47" t="s">
        <v>2885</v>
      </c>
      <c r="M524" s="47" t="s">
        <v>2910</v>
      </c>
      <c r="N524" s="47" t="s">
        <v>2867</v>
      </c>
      <c r="O524" s="89">
        <v>1341.5254237288138</v>
      </c>
      <c r="P524" s="89">
        <v>1312.4492077721723</v>
      </c>
      <c r="Q524" s="89">
        <v>1312.4492077721723</v>
      </c>
      <c r="R524" s="89">
        <v>1548.6900651711633</v>
      </c>
      <c r="S524" s="47" t="s">
        <v>566</v>
      </c>
      <c r="T524" s="52" t="s">
        <v>131</v>
      </c>
      <c r="U524" s="52" t="s">
        <v>139</v>
      </c>
      <c r="V524" s="100">
        <v>42809</v>
      </c>
      <c r="W524" s="100">
        <v>42839</v>
      </c>
      <c r="X524" s="98" t="s">
        <v>2910</v>
      </c>
      <c r="Y524" s="98" t="s">
        <v>2910</v>
      </c>
      <c r="Z524" s="98" t="s">
        <v>2910</v>
      </c>
      <c r="AA524" s="98" t="s">
        <v>2910</v>
      </c>
      <c r="AB524" s="54" t="s">
        <v>5398</v>
      </c>
      <c r="AC524" s="54" t="s">
        <v>567</v>
      </c>
      <c r="AD524" s="47">
        <v>796</v>
      </c>
      <c r="AE524" s="47" t="s">
        <v>555</v>
      </c>
      <c r="AF524" s="47">
        <v>1</v>
      </c>
      <c r="AG524" s="99">
        <v>45</v>
      </c>
      <c r="AH524" s="53" t="s">
        <v>4372</v>
      </c>
      <c r="AI524" s="100">
        <v>42859</v>
      </c>
      <c r="AJ524" s="53">
        <v>42859</v>
      </c>
      <c r="AK524" s="100">
        <v>43465</v>
      </c>
      <c r="AL524" s="50" t="s">
        <v>310</v>
      </c>
      <c r="AM524" s="98"/>
      <c r="AN524" s="47" t="s">
        <v>2911</v>
      </c>
      <c r="AO524" s="264" t="s">
        <v>4949</v>
      </c>
      <c r="AP524" s="48" t="s">
        <v>4950</v>
      </c>
      <c r="AQ524" s="47" t="s">
        <v>2914</v>
      </c>
      <c r="AR524" s="116">
        <v>2019</v>
      </c>
      <c r="AS524" s="115">
        <v>2124</v>
      </c>
      <c r="AT524" s="98">
        <v>0</v>
      </c>
      <c r="AU524" s="89">
        <v>0</v>
      </c>
      <c r="AV524" s="47" t="s">
        <v>136</v>
      </c>
      <c r="AW524" s="47" t="s">
        <v>3353</v>
      </c>
    </row>
    <row r="525" spans="1:49" s="84" customFormat="1" ht="63" customHeight="1">
      <c r="A525" s="47">
        <v>2</v>
      </c>
      <c r="B525" s="47" t="s">
        <v>4951</v>
      </c>
      <c r="C525" s="57" t="s">
        <v>131</v>
      </c>
      <c r="D525" s="57" t="s">
        <v>1647</v>
      </c>
      <c r="E525" s="48" t="s">
        <v>3442</v>
      </c>
      <c r="F525" s="57" t="s">
        <v>5800</v>
      </c>
      <c r="G525" s="48" t="s">
        <v>4952</v>
      </c>
      <c r="H525" s="50" t="s">
        <v>2907</v>
      </c>
      <c r="I525" s="47" t="s">
        <v>2908</v>
      </c>
      <c r="J525" s="47" t="s">
        <v>135</v>
      </c>
      <c r="K525" s="47" t="s">
        <v>136</v>
      </c>
      <c r="L525" s="47" t="s">
        <v>2885</v>
      </c>
      <c r="M525" s="47" t="s">
        <v>2910</v>
      </c>
      <c r="N525" s="47" t="s">
        <v>2867</v>
      </c>
      <c r="O525" s="89">
        <v>3580.7605512075661</v>
      </c>
      <c r="P525" s="89">
        <v>3489.3991107907723</v>
      </c>
      <c r="Q525" s="89">
        <v>3489.3991107907723</v>
      </c>
      <c r="R525" s="89">
        <v>4117.4909507331113</v>
      </c>
      <c r="S525" s="47" t="s">
        <v>566</v>
      </c>
      <c r="T525" s="52" t="s">
        <v>131</v>
      </c>
      <c r="U525" s="52" t="s">
        <v>139</v>
      </c>
      <c r="V525" s="100">
        <v>42809</v>
      </c>
      <c r="W525" s="100">
        <v>42839</v>
      </c>
      <c r="X525" s="98" t="s">
        <v>2910</v>
      </c>
      <c r="Y525" s="98" t="s">
        <v>2910</v>
      </c>
      <c r="Z525" s="98" t="s">
        <v>2910</v>
      </c>
      <c r="AA525" s="98" t="s">
        <v>2910</v>
      </c>
      <c r="AB525" s="54" t="s">
        <v>5398</v>
      </c>
      <c r="AC525" s="54" t="s">
        <v>567</v>
      </c>
      <c r="AD525" s="47">
        <v>796</v>
      </c>
      <c r="AE525" s="47" t="s">
        <v>555</v>
      </c>
      <c r="AF525" s="47">
        <v>1</v>
      </c>
      <c r="AG525" s="99">
        <v>45</v>
      </c>
      <c r="AH525" s="53" t="s">
        <v>4372</v>
      </c>
      <c r="AI525" s="100">
        <v>42859</v>
      </c>
      <c r="AJ525" s="53">
        <v>42859</v>
      </c>
      <c r="AK525" s="100">
        <v>43100</v>
      </c>
      <c r="AL525" s="50">
        <v>2017</v>
      </c>
      <c r="AM525" s="98"/>
      <c r="AN525" s="47" t="s">
        <v>2911</v>
      </c>
      <c r="AO525" s="264" t="s">
        <v>4953</v>
      </c>
      <c r="AP525" s="48" t="s">
        <v>4954</v>
      </c>
      <c r="AQ525" s="47" t="s">
        <v>2914</v>
      </c>
      <c r="AR525" s="116">
        <v>2018</v>
      </c>
      <c r="AS525" s="115">
        <v>5647.0632672332385</v>
      </c>
      <c r="AT525" s="98">
        <v>0</v>
      </c>
      <c r="AU525" s="89">
        <v>2</v>
      </c>
      <c r="AV525" s="47" t="s">
        <v>136</v>
      </c>
      <c r="AW525" s="47" t="s">
        <v>3353</v>
      </c>
    </row>
    <row r="526" spans="1:49" s="84" customFormat="1" ht="65.25" customHeight="1">
      <c r="A526" s="47">
        <v>2</v>
      </c>
      <c r="B526" s="47" t="s">
        <v>4955</v>
      </c>
      <c r="C526" s="57" t="s">
        <v>131</v>
      </c>
      <c r="D526" s="57" t="s">
        <v>1647</v>
      </c>
      <c r="E526" s="48" t="s">
        <v>64</v>
      </c>
      <c r="F526" s="57" t="s">
        <v>5801</v>
      </c>
      <c r="G526" s="48" t="s">
        <v>4956</v>
      </c>
      <c r="H526" s="60" t="s">
        <v>2603</v>
      </c>
      <c r="I526" s="60" t="s">
        <v>3474</v>
      </c>
      <c r="J526" s="47" t="s">
        <v>135</v>
      </c>
      <c r="K526" s="47" t="s">
        <v>136</v>
      </c>
      <c r="L526" s="47" t="s">
        <v>2885</v>
      </c>
      <c r="M526" s="47" t="s">
        <v>2910</v>
      </c>
      <c r="N526" s="47" t="s">
        <v>2867</v>
      </c>
      <c r="O526" s="89">
        <v>1102.4622739144236</v>
      </c>
      <c r="P526" s="89">
        <v>771.72359174009648</v>
      </c>
      <c r="Q526" s="89">
        <v>771.72359174009648</v>
      </c>
      <c r="R526" s="89">
        <v>910.6338382533138</v>
      </c>
      <c r="S526" s="47" t="s">
        <v>566</v>
      </c>
      <c r="T526" s="52" t="s">
        <v>131</v>
      </c>
      <c r="U526" s="52" t="s">
        <v>139</v>
      </c>
      <c r="V526" s="100">
        <v>42809</v>
      </c>
      <c r="W526" s="100">
        <v>42839</v>
      </c>
      <c r="X526" s="98" t="s">
        <v>2910</v>
      </c>
      <c r="Y526" s="98" t="s">
        <v>2910</v>
      </c>
      <c r="Z526" s="98" t="s">
        <v>2910</v>
      </c>
      <c r="AA526" s="98" t="s">
        <v>2910</v>
      </c>
      <c r="AB526" s="54" t="s">
        <v>5634</v>
      </c>
      <c r="AC526" s="54" t="s">
        <v>567</v>
      </c>
      <c r="AD526" s="47">
        <v>796</v>
      </c>
      <c r="AE526" s="47" t="s">
        <v>555</v>
      </c>
      <c r="AF526" s="47">
        <v>1</v>
      </c>
      <c r="AG526" s="99">
        <v>45</v>
      </c>
      <c r="AH526" s="53" t="s">
        <v>4372</v>
      </c>
      <c r="AI526" s="100">
        <v>42859</v>
      </c>
      <c r="AJ526" s="53">
        <v>42859</v>
      </c>
      <c r="AK526" s="100">
        <v>43100</v>
      </c>
      <c r="AL526" s="50">
        <v>2017</v>
      </c>
      <c r="AM526" s="98"/>
      <c r="AN526" s="47" t="s">
        <v>2911</v>
      </c>
      <c r="AO526" s="264" t="s">
        <v>4957</v>
      </c>
      <c r="AP526" s="48" t="s">
        <v>4958</v>
      </c>
      <c r="AQ526" s="47" t="s">
        <v>2914</v>
      </c>
      <c r="AR526" s="116">
        <v>2018</v>
      </c>
      <c r="AS526" s="115">
        <v>4598.2544558</v>
      </c>
      <c r="AT526" s="98">
        <v>0</v>
      </c>
      <c r="AU526" s="89">
        <v>1.4</v>
      </c>
      <c r="AV526" s="47" t="s">
        <v>136</v>
      </c>
      <c r="AW526" s="47" t="s">
        <v>3353</v>
      </c>
    </row>
    <row r="527" spans="1:49" s="84" customFormat="1" ht="66" customHeight="1">
      <c r="A527" s="47">
        <v>2</v>
      </c>
      <c r="B527" s="47" t="s">
        <v>4959</v>
      </c>
      <c r="C527" s="57" t="s">
        <v>131</v>
      </c>
      <c r="D527" s="57" t="s">
        <v>1647</v>
      </c>
      <c r="E527" s="48" t="s">
        <v>64</v>
      </c>
      <c r="F527" s="57" t="s">
        <v>5802</v>
      </c>
      <c r="G527" s="48" t="s">
        <v>4960</v>
      </c>
      <c r="H527" s="50" t="s">
        <v>2603</v>
      </c>
      <c r="I527" s="47" t="s">
        <v>3474</v>
      </c>
      <c r="J527" s="47" t="s">
        <v>135</v>
      </c>
      <c r="K527" s="47" t="s">
        <v>136</v>
      </c>
      <c r="L527" s="47" t="s">
        <v>2885</v>
      </c>
      <c r="M527" s="47" t="s">
        <v>2910</v>
      </c>
      <c r="N527" s="47" t="s">
        <v>2867</v>
      </c>
      <c r="O527" s="89">
        <v>1170.8856036470918</v>
      </c>
      <c r="P527" s="89">
        <v>819.61992255296423</v>
      </c>
      <c r="Q527" s="89">
        <v>819.61992255296423</v>
      </c>
      <c r="R527" s="89">
        <v>967.15150861249776</v>
      </c>
      <c r="S527" s="47" t="s">
        <v>566</v>
      </c>
      <c r="T527" s="52" t="s">
        <v>131</v>
      </c>
      <c r="U527" s="52" t="s">
        <v>139</v>
      </c>
      <c r="V527" s="100">
        <v>42795</v>
      </c>
      <c r="W527" s="100">
        <v>42815</v>
      </c>
      <c r="X527" s="98" t="s">
        <v>2910</v>
      </c>
      <c r="Y527" s="98" t="s">
        <v>2910</v>
      </c>
      <c r="Z527" s="98" t="s">
        <v>2910</v>
      </c>
      <c r="AA527" s="98" t="s">
        <v>2910</v>
      </c>
      <c r="AB527" s="54" t="s">
        <v>5634</v>
      </c>
      <c r="AC527" s="54" t="s">
        <v>567</v>
      </c>
      <c r="AD527" s="47">
        <v>796</v>
      </c>
      <c r="AE527" s="47" t="s">
        <v>555</v>
      </c>
      <c r="AF527" s="47">
        <v>1</v>
      </c>
      <c r="AG527" s="99">
        <v>45</v>
      </c>
      <c r="AH527" s="53" t="s">
        <v>4372</v>
      </c>
      <c r="AI527" s="100">
        <v>42835</v>
      </c>
      <c r="AJ527" s="53">
        <v>42835</v>
      </c>
      <c r="AK527" s="100">
        <v>42895</v>
      </c>
      <c r="AL527" s="50">
        <v>2017</v>
      </c>
      <c r="AM527" s="98"/>
      <c r="AN527" s="47" t="s">
        <v>2911</v>
      </c>
      <c r="AO527" s="264" t="s">
        <v>4961</v>
      </c>
      <c r="AP527" s="48" t="s">
        <v>4962</v>
      </c>
      <c r="AQ527" s="47" t="s">
        <v>2914</v>
      </c>
      <c r="AR527" s="116">
        <v>2017</v>
      </c>
      <c r="AS527" s="115">
        <v>1158.76</v>
      </c>
      <c r="AT527" s="98">
        <v>0</v>
      </c>
      <c r="AU527" s="89">
        <v>0.7</v>
      </c>
      <c r="AV527" s="47" t="s">
        <v>136</v>
      </c>
      <c r="AW527" s="47" t="s">
        <v>3353</v>
      </c>
    </row>
    <row r="528" spans="1:49" s="84" customFormat="1" ht="90" customHeight="1">
      <c r="A528" s="47">
        <v>2</v>
      </c>
      <c r="B528" s="47" t="s">
        <v>4963</v>
      </c>
      <c r="C528" s="57" t="s">
        <v>131</v>
      </c>
      <c r="D528" s="57" t="s">
        <v>1647</v>
      </c>
      <c r="E528" s="48" t="s">
        <v>64</v>
      </c>
      <c r="F528" s="57" t="s">
        <v>5803</v>
      </c>
      <c r="G528" s="48" t="s">
        <v>4964</v>
      </c>
      <c r="H528" s="50" t="s">
        <v>2603</v>
      </c>
      <c r="I528" s="47" t="s">
        <v>3474</v>
      </c>
      <c r="J528" s="47" t="s">
        <v>135</v>
      </c>
      <c r="K528" s="47" t="s">
        <v>136</v>
      </c>
      <c r="L528" s="47" t="s">
        <v>2885</v>
      </c>
      <c r="M528" s="47" t="s">
        <v>2910</v>
      </c>
      <c r="N528" s="47" t="s">
        <v>2867</v>
      </c>
      <c r="O528" s="89">
        <v>944.96766375938137</v>
      </c>
      <c r="P528" s="89">
        <v>661.47736463156696</v>
      </c>
      <c r="Q528" s="89">
        <v>661.47736463156696</v>
      </c>
      <c r="R528" s="89">
        <v>780.54329026524897</v>
      </c>
      <c r="S528" s="47" t="s">
        <v>566</v>
      </c>
      <c r="T528" s="52" t="s">
        <v>131</v>
      </c>
      <c r="U528" s="52" t="s">
        <v>139</v>
      </c>
      <c r="V528" s="100">
        <v>42809</v>
      </c>
      <c r="W528" s="100">
        <v>42839</v>
      </c>
      <c r="X528" s="98" t="s">
        <v>2910</v>
      </c>
      <c r="Y528" s="98" t="s">
        <v>2910</v>
      </c>
      <c r="Z528" s="98" t="s">
        <v>2910</v>
      </c>
      <c r="AA528" s="98" t="s">
        <v>2910</v>
      </c>
      <c r="AB528" s="54" t="s">
        <v>5634</v>
      </c>
      <c r="AC528" s="54" t="s">
        <v>567</v>
      </c>
      <c r="AD528" s="47">
        <v>796</v>
      </c>
      <c r="AE528" s="47" t="s">
        <v>555</v>
      </c>
      <c r="AF528" s="47">
        <v>1</v>
      </c>
      <c r="AG528" s="99">
        <v>45</v>
      </c>
      <c r="AH528" s="53" t="s">
        <v>4372</v>
      </c>
      <c r="AI528" s="100">
        <v>42859</v>
      </c>
      <c r="AJ528" s="53">
        <v>42859</v>
      </c>
      <c r="AK528" s="100">
        <v>43100</v>
      </c>
      <c r="AL528" s="50">
        <v>2017</v>
      </c>
      <c r="AM528" s="98"/>
      <c r="AN528" s="47" t="s">
        <v>2911</v>
      </c>
      <c r="AO528" s="264" t="s">
        <v>4965</v>
      </c>
      <c r="AP528" s="48" t="s">
        <v>4966</v>
      </c>
      <c r="AQ528" s="47" t="s">
        <v>2914</v>
      </c>
      <c r="AR528" s="116">
        <v>2018</v>
      </c>
      <c r="AS528" s="115">
        <v>3941.3609637999994</v>
      </c>
      <c r="AT528" s="98">
        <v>0</v>
      </c>
      <c r="AU528" s="89">
        <v>1.2</v>
      </c>
      <c r="AV528" s="47" t="s">
        <v>136</v>
      </c>
      <c r="AW528" s="47" t="s">
        <v>3353</v>
      </c>
    </row>
    <row r="529" spans="1:49" s="84" customFormat="1" ht="52.5" customHeight="1">
      <c r="A529" s="47">
        <v>2</v>
      </c>
      <c r="B529" s="47" t="s">
        <v>4967</v>
      </c>
      <c r="C529" s="57" t="s">
        <v>131</v>
      </c>
      <c r="D529" s="57" t="s">
        <v>1647</v>
      </c>
      <c r="E529" s="48" t="s">
        <v>64</v>
      </c>
      <c r="F529" s="57" t="s">
        <v>5804</v>
      </c>
      <c r="G529" s="48" t="s">
        <v>4968</v>
      </c>
      <c r="H529" s="50" t="s">
        <v>2603</v>
      </c>
      <c r="I529" s="47" t="s">
        <v>3474</v>
      </c>
      <c r="J529" s="47" t="s">
        <v>135</v>
      </c>
      <c r="K529" s="47" t="s">
        <v>136</v>
      </c>
      <c r="L529" s="47" t="s">
        <v>2885</v>
      </c>
      <c r="M529" s="47" t="s">
        <v>2910</v>
      </c>
      <c r="N529" s="47" t="s">
        <v>2867</v>
      </c>
      <c r="O529" s="89">
        <v>1585.5926306024501</v>
      </c>
      <c r="P529" s="89">
        <v>1095.1690787098514</v>
      </c>
      <c r="Q529" s="89">
        <v>1095.1690787098514</v>
      </c>
      <c r="R529" s="89">
        <v>1292.2995128776247</v>
      </c>
      <c r="S529" s="47" t="s">
        <v>566</v>
      </c>
      <c r="T529" s="52" t="s">
        <v>131</v>
      </c>
      <c r="U529" s="52" t="s">
        <v>139</v>
      </c>
      <c r="V529" s="100">
        <v>42795</v>
      </c>
      <c r="W529" s="100">
        <v>42815</v>
      </c>
      <c r="X529" s="98" t="s">
        <v>2910</v>
      </c>
      <c r="Y529" s="98" t="s">
        <v>2910</v>
      </c>
      <c r="Z529" s="98" t="s">
        <v>2910</v>
      </c>
      <c r="AA529" s="98" t="s">
        <v>2910</v>
      </c>
      <c r="AB529" s="54" t="s">
        <v>5634</v>
      </c>
      <c r="AC529" s="54" t="s">
        <v>567</v>
      </c>
      <c r="AD529" s="47">
        <v>796</v>
      </c>
      <c r="AE529" s="47" t="s">
        <v>555</v>
      </c>
      <c r="AF529" s="47">
        <v>1</v>
      </c>
      <c r="AG529" s="99">
        <v>45</v>
      </c>
      <c r="AH529" s="53" t="s">
        <v>4372</v>
      </c>
      <c r="AI529" s="100">
        <v>42835</v>
      </c>
      <c r="AJ529" s="53">
        <v>42835</v>
      </c>
      <c r="AK529" s="100">
        <v>42895</v>
      </c>
      <c r="AL529" s="50">
        <v>2017</v>
      </c>
      <c r="AM529" s="98"/>
      <c r="AN529" s="47" t="s">
        <v>2911</v>
      </c>
      <c r="AO529" s="264" t="s">
        <v>4969</v>
      </c>
      <c r="AP529" s="48" t="s">
        <v>4970</v>
      </c>
      <c r="AQ529" s="47" t="s">
        <v>2914</v>
      </c>
      <c r="AR529" s="116">
        <v>2017</v>
      </c>
      <c r="AS529" s="115">
        <v>1312.16</v>
      </c>
      <c r="AT529" s="98">
        <v>0.4</v>
      </c>
      <c r="AU529" s="89">
        <v>1.6</v>
      </c>
      <c r="AV529" s="47" t="s">
        <v>136</v>
      </c>
      <c r="AW529" s="47" t="s">
        <v>3353</v>
      </c>
    </row>
    <row r="530" spans="1:49" s="84" customFormat="1" ht="40.5" customHeight="1">
      <c r="A530" s="47">
        <v>2</v>
      </c>
      <c r="B530" s="47" t="s">
        <v>4971</v>
      </c>
      <c r="C530" s="57" t="s">
        <v>131</v>
      </c>
      <c r="D530" s="57" t="s">
        <v>1647</v>
      </c>
      <c r="E530" s="48" t="s">
        <v>64</v>
      </c>
      <c r="F530" s="57" t="s">
        <v>5805</v>
      </c>
      <c r="G530" s="48" t="s">
        <v>4972</v>
      </c>
      <c r="H530" s="50" t="s">
        <v>2603</v>
      </c>
      <c r="I530" s="47" t="s">
        <v>3474</v>
      </c>
      <c r="J530" s="47" t="s">
        <v>135</v>
      </c>
      <c r="K530" s="47" t="s">
        <v>136</v>
      </c>
      <c r="L530" s="47" t="s">
        <v>2885</v>
      </c>
      <c r="M530" s="47" t="s">
        <v>2910</v>
      </c>
      <c r="N530" s="47" t="s">
        <v>2867</v>
      </c>
      <c r="O530" s="89">
        <v>1264.354999850701</v>
      </c>
      <c r="P530" s="89">
        <v>885.04849989549064</v>
      </c>
      <c r="Q530" s="89">
        <v>885.04849989549064</v>
      </c>
      <c r="R530" s="89">
        <v>1044.357229876679</v>
      </c>
      <c r="S530" s="47" t="s">
        <v>566</v>
      </c>
      <c r="T530" s="52" t="s">
        <v>131</v>
      </c>
      <c r="U530" s="52" t="s">
        <v>139</v>
      </c>
      <c r="V530" s="100">
        <v>42795</v>
      </c>
      <c r="W530" s="100">
        <v>42815</v>
      </c>
      <c r="X530" s="98" t="s">
        <v>2910</v>
      </c>
      <c r="Y530" s="98" t="s">
        <v>2910</v>
      </c>
      <c r="Z530" s="98" t="s">
        <v>2910</v>
      </c>
      <c r="AA530" s="98" t="s">
        <v>2910</v>
      </c>
      <c r="AB530" s="54" t="s">
        <v>5634</v>
      </c>
      <c r="AC530" s="54" t="s">
        <v>567</v>
      </c>
      <c r="AD530" s="47">
        <v>796</v>
      </c>
      <c r="AE530" s="47" t="s">
        <v>555</v>
      </c>
      <c r="AF530" s="47">
        <v>1</v>
      </c>
      <c r="AG530" s="99">
        <v>45</v>
      </c>
      <c r="AH530" s="53" t="s">
        <v>4372</v>
      </c>
      <c r="AI530" s="100">
        <v>42835</v>
      </c>
      <c r="AJ530" s="53">
        <v>42835</v>
      </c>
      <c r="AK530" s="100">
        <v>42895</v>
      </c>
      <c r="AL530" s="50">
        <v>2017</v>
      </c>
      <c r="AM530" s="98"/>
      <c r="AN530" s="47" t="s">
        <v>2911</v>
      </c>
      <c r="AO530" s="264" t="s">
        <v>4973</v>
      </c>
      <c r="AP530" s="48" t="s">
        <v>4974</v>
      </c>
      <c r="AQ530" s="47" t="s">
        <v>2914</v>
      </c>
      <c r="AR530" s="116">
        <v>2017</v>
      </c>
      <c r="AS530" s="115">
        <v>1158.76</v>
      </c>
      <c r="AT530" s="98">
        <v>0.25</v>
      </c>
      <c r="AU530" s="89">
        <v>1.3</v>
      </c>
      <c r="AV530" s="47" t="s">
        <v>136</v>
      </c>
      <c r="AW530" s="47" t="s">
        <v>3353</v>
      </c>
    </row>
    <row r="531" spans="1:49" s="84" customFormat="1" ht="45.75" customHeight="1">
      <c r="A531" s="47">
        <v>2</v>
      </c>
      <c r="B531" s="47" t="s">
        <v>4975</v>
      </c>
      <c r="C531" s="57" t="s">
        <v>131</v>
      </c>
      <c r="D531" s="57" t="s">
        <v>1647</v>
      </c>
      <c r="E531" s="48" t="s">
        <v>64</v>
      </c>
      <c r="F531" s="57" t="s">
        <v>5806</v>
      </c>
      <c r="G531" s="48" t="s">
        <v>4976</v>
      </c>
      <c r="H531" s="50" t="s">
        <v>2603</v>
      </c>
      <c r="I531" s="47" t="s">
        <v>3474</v>
      </c>
      <c r="J531" s="47" t="s">
        <v>135</v>
      </c>
      <c r="K531" s="47" t="s">
        <v>136</v>
      </c>
      <c r="L531" s="47" t="s">
        <v>2885</v>
      </c>
      <c r="M531" s="47" t="s">
        <v>2910</v>
      </c>
      <c r="N531" s="47" t="s">
        <v>2867</v>
      </c>
      <c r="O531" s="89">
        <v>1264.354999850701</v>
      </c>
      <c r="P531" s="89">
        <v>885.04849989549064</v>
      </c>
      <c r="Q531" s="89">
        <v>885.04849989549064</v>
      </c>
      <c r="R531" s="89">
        <v>1044.357229876679</v>
      </c>
      <c r="S531" s="47" t="s">
        <v>566</v>
      </c>
      <c r="T531" s="52" t="s">
        <v>131</v>
      </c>
      <c r="U531" s="52" t="s">
        <v>139</v>
      </c>
      <c r="V531" s="100">
        <v>42795</v>
      </c>
      <c r="W531" s="100">
        <v>42815</v>
      </c>
      <c r="X531" s="98" t="s">
        <v>2910</v>
      </c>
      <c r="Y531" s="98" t="s">
        <v>2910</v>
      </c>
      <c r="Z531" s="98" t="s">
        <v>2910</v>
      </c>
      <c r="AA531" s="98" t="s">
        <v>2910</v>
      </c>
      <c r="AB531" s="54" t="s">
        <v>5634</v>
      </c>
      <c r="AC531" s="54" t="s">
        <v>567</v>
      </c>
      <c r="AD531" s="47">
        <v>796</v>
      </c>
      <c r="AE531" s="47" t="s">
        <v>555</v>
      </c>
      <c r="AF531" s="47">
        <v>1</v>
      </c>
      <c r="AG531" s="99">
        <v>45</v>
      </c>
      <c r="AH531" s="53" t="s">
        <v>4372</v>
      </c>
      <c r="AI531" s="100">
        <v>42835</v>
      </c>
      <c r="AJ531" s="53">
        <v>42835</v>
      </c>
      <c r="AK531" s="100">
        <v>42895</v>
      </c>
      <c r="AL531" s="50">
        <v>2017</v>
      </c>
      <c r="AM531" s="98"/>
      <c r="AN531" s="47" t="s">
        <v>2911</v>
      </c>
      <c r="AO531" s="264" t="s">
        <v>4977</v>
      </c>
      <c r="AP531" s="48" t="s">
        <v>4978</v>
      </c>
      <c r="AQ531" s="47" t="s">
        <v>2914</v>
      </c>
      <c r="AR531" s="116">
        <v>2017</v>
      </c>
      <c r="AS531" s="115">
        <v>1158.76</v>
      </c>
      <c r="AT531" s="98">
        <v>0.25</v>
      </c>
      <c r="AU531" s="89">
        <v>1.3</v>
      </c>
      <c r="AV531" s="47" t="s">
        <v>136</v>
      </c>
      <c r="AW531" s="47" t="s">
        <v>3353</v>
      </c>
    </row>
    <row r="532" spans="1:49" s="84" customFormat="1" ht="39.75" customHeight="1">
      <c r="A532" s="47">
        <v>2</v>
      </c>
      <c r="B532" s="47" t="s">
        <v>4979</v>
      </c>
      <c r="C532" s="57" t="s">
        <v>131</v>
      </c>
      <c r="D532" s="57" t="s">
        <v>1647</v>
      </c>
      <c r="E532" s="48" t="s">
        <v>64</v>
      </c>
      <c r="F532" s="57" t="s">
        <v>5807</v>
      </c>
      <c r="G532" s="48" t="s">
        <v>4980</v>
      </c>
      <c r="H532" s="50" t="s">
        <v>2603</v>
      </c>
      <c r="I532" s="47" t="s">
        <v>3474</v>
      </c>
      <c r="J532" s="47" t="s">
        <v>135</v>
      </c>
      <c r="K532" s="47" t="s">
        <v>136</v>
      </c>
      <c r="L532" s="47" t="s">
        <v>2885</v>
      </c>
      <c r="M532" s="47" t="s">
        <v>2910</v>
      </c>
      <c r="N532" s="47" t="s">
        <v>2867</v>
      </c>
      <c r="O532" s="89">
        <v>984.34131629814192</v>
      </c>
      <c r="P532" s="89">
        <v>689.03892140869925</v>
      </c>
      <c r="Q532" s="89">
        <v>689.03892140869925</v>
      </c>
      <c r="R532" s="89">
        <v>813.06592726226506</v>
      </c>
      <c r="S532" s="47" t="s">
        <v>566</v>
      </c>
      <c r="T532" s="52" t="s">
        <v>131</v>
      </c>
      <c r="U532" s="52" t="s">
        <v>139</v>
      </c>
      <c r="V532" s="100">
        <v>42809</v>
      </c>
      <c r="W532" s="100">
        <v>42839</v>
      </c>
      <c r="X532" s="98" t="s">
        <v>2910</v>
      </c>
      <c r="Y532" s="98" t="s">
        <v>2910</v>
      </c>
      <c r="Z532" s="98" t="s">
        <v>2910</v>
      </c>
      <c r="AA532" s="98" t="s">
        <v>2910</v>
      </c>
      <c r="AB532" s="54" t="s">
        <v>5634</v>
      </c>
      <c r="AC532" s="54" t="s">
        <v>567</v>
      </c>
      <c r="AD532" s="47">
        <v>796</v>
      </c>
      <c r="AE532" s="47" t="s">
        <v>555</v>
      </c>
      <c r="AF532" s="47">
        <v>1</v>
      </c>
      <c r="AG532" s="99">
        <v>45</v>
      </c>
      <c r="AH532" s="53" t="s">
        <v>4372</v>
      </c>
      <c r="AI532" s="100">
        <v>42859</v>
      </c>
      <c r="AJ532" s="53">
        <v>42859</v>
      </c>
      <c r="AK532" s="100">
        <v>43100</v>
      </c>
      <c r="AL532" s="50">
        <v>2017</v>
      </c>
      <c r="AM532" s="98"/>
      <c r="AN532" s="47" t="s">
        <v>2911</v>
      </c>
      <c r="AO532" s="264" t="s">
        <v>4981</v>
      </c>
      <c r="AP532" s="48" t="s">
        <v>4982</v>
      </c>
      <c r="AQ532" s="47" t="s">
        <v>2914</v>
      </c>
      <c r="AR532" s="116">
        <v>2018</v>
      </c>
      <c r="AS532" s="115">
        <v>4105.5843367999996</v>
      </c>
      <c r="AT532" s="98">
        <v>0</v>
      </c>
      <c r="AU532" s="89">
        <v>1.25</v>
      </c>
      <c r="AV532" s="47" t="s">
        <v>136</v>
      </c>
      <c r="AW532" s="47" t="s">
        <v>3353</v>
      </c>
    </row>
    <row r="533" spans="1:49" s="84" customFormat="1" ht="39.75" customHeight="1">
      <c r="A533" s="47">
        <v>2</v>
      </c>
      <c r="B533" s="47" t="s">
        <v>4983</v>
      </c>
      <c r="C533" s="57" t="s">
        <v>131</v>
      </c>
      <c r="D533" s="57" t="s">
        <v>1647</v>
      </c>
      <c r="E533" s="48" t="s">
        <v>64</v>
      </c>
      <c r="F533" s="57" t="s">
        <v>5808</v>
      </c>
      <c r="G533" s="48" t="s">
        <v>4984</v>
      </c>
      <c r="H533" s="50" t="s">
        <v>2603</v>
      </c>
      <c r="I533" s="47" t="s">
        <v>3474</v>
      </c>
      <c r="J533" s="47" t="s">
        <v>135</v>
      </c>
      <c r="K533" s="47" t="s">
        <v>136</v>
      </c>
      <c r="L533" s="47" t="s">
        <v>2885</v>
      </c>
      <c r="M533" s="47" t="s">
        <v>2910</v>
      </c>
      <c r="N533" s="47" t="s">
        <v>2867</v>
      </c>
      <c r="O533" s="89">
        <v>1585.5926306024514</v>
      </c>
      <c r="P533" s="89">
        <v>1095.1690787098514</v>
      </c>
      <c r="Q533" s="89">
        <v>1095.1690787098514</v>
      </c>
      <c r="R533" s="89">
        <v>1292.2995128776247</v>
      </c>
      <c r="S533" s="47" t="s">
        <v>566</v>
      </c>
      <c r="T533" s="52" t="s">
        <v>131</v>
      </c>
      <c r="U533" s="52" t="s">
        <v>139</v>
      </c>
      <c r="V533" s="100">
        <v>42795</v>
      </c>
      <c r="W533" s="100">
        <v>42815</v>
      </c>
      <c r="X533" s="98" t="s">
        <v>2910</v>
      </c>
      <c r="Y533" s="98" t="s">
        <v>2910</v>
      </c>
      <c r="Z533" s="98" t="s">
        <v>2910</v>
      </c>
      <c r="AA533" s="98" t="s">
        <v>2910</v>
      </c>
      <c r="AB533" s="54" t="s">
        <v>5634</v>
      </c>
      <c r="AC533" s="54" t="s">
        <v>567</v>
      </c>
      <c r="AD533" s="47">
        <v>796</v>
      </c>
      <c r="AE533" s="47" t="s">
        <v>555</v>
      </c>
      <c r="AF533" s="47">
        <v>1</v>
      </c>
      <c r="AG533" s="99">
        <v>45</v>
      </c>
      <c r="AH533" s="53" t="s">
        <v>4372</v>
      </c>
      <c r="AI533" s="100">
        <v>42835</v>
      </c>
      <c r="AJ533" s="53">
        <v>42835</v>
      </c>
      <c r="AK533" s="100">
        <v>42895</v>
      </c>
      <c r="AL533" s="50">
        <v>2017</v>
      </c>
      <c r="AM533" s="98"/>
      <c r="AN533" s="47" t="s">
        <v>2911</v>
      </c>
      <c r="AO533" s="264" t="s">
        <v>4985</v>
      </c>
      <c r="AP533" s="48" t="s">
        <v>4986</v>
      </c>
      <c r="AQ533" s="47" t="s">
        <v>2914</v>
      </c>
      <c r="AR533" s="116">
        <v>2017</v>
      </c>
      <c r="AS533" s="115">
        <v>1312.16</v>
      </c>
      <c r="AT533" s="98">
        <v>0.4</v>
      </c>
      <c r="AU533" s="89">
        <v>1.6</v>
      </c>
      <c r="AV533" s="47" t="s">
        <v>136</v>
      </c>
      <c r="AW533" s="47" t="s">
        <v>3353</v>
      </c>
    </row>
    <row r="534" spans="1:49" s="84" customFormat="1" ht="37.5" customHeight="1">
      <c r="A534" s="47">
        <v>2</v>
      </c>
      <c r="B534" s="47" t="s">
        <v>4987</v>
      </c>
      <c r="C534" s="57" t="s">
        <v>131</v>
      </c>
      <c r="D534" s="57" t="s">
        <v>1647</v>
      </c>
      <c r="E534" s="48" t="s">
        <v>64</v>
      </c>
      <c r="F534" s="57" t="s">
        <v>5809</v>
      </c>
      <c r="G534" s="48" t="s">
        <v>4988</v>
      </c>
      <c r="H534" s="50" t="s">
        <v>2603</v>
      </c>
      <c r="I534" s="47" t="s">
        <v>3474</v>
      </c>
      <c r="J534" s="47" t="s">
        <v>135</v>
      </c>
      <c r="K534" s="47" t="s">
        <v>136</v>
      </c>
      <c r="L534" s="47" t="s">
        <v>2885</v>
      </c>
      <c r="M534" s="47" t="s">
        <v>2910</v>
      </c>
      <c r="N534" s="47" t="s">
        <v>2867</v>
      </c>
      <c r="O534" s="89">
        <v>1585.5926306024514</v>
      </c>
      <c r="P534" s="89">
        <v>1095.1690787098514</v>
      </c>
      <c r="Q534" s="89">
        <v>1095.1690787098514</v>
      </c>
      <c r="R534" s="89">
        <v>1292.2995128776247</v>
      </c>
      <c r="S534" s="47" t="s">
        <v>566</v>
      </c>
      <c r="T534" s="52" t="s">
        <v>131</v>
      </c>
      <c r="U534" s="52" t="s">
        <v>139</v>
      </c>
      <c r="V534" s="100">
        <v>42795</v>
      </c>
      <c r="W534" s="100">
        <v>42815</v>
      </c>
      <c r="X534" s="98" t="s">
        <v>2910</v>
      </c>
      <c r="Y534" s="98" t="s">
        <v>2910</v>
      </c>
      <c r="Z534" s="98" t="s">
        <v>2910</v>
      </c>
      <c r="AA534" s="98" t="s">
        <v>2910</v>
      </c>
      <c r="AB534" s="54" t="s">
        <v>5634</v>
      </c>
      <c r="AC534" s="54" t="s">
        <v>567</v>
      </c>
      <c r="AD534" s="47">
        <v>796</v>
      </c>
      <c r="AE534" s="47" t="s">
        <v>555</v>
      </c>
      <c r="AF534" s="47">
        <v>1</v>
      </c>
      <c r="AG534" s="99">
        <v>45</v>
      </c>
      <c r="AH534" s="53" t="s">
        <v>4372</v>
      </c>
      <c r="AI534" s="100">
        <v>42835</v>
      </c>
      <c r="AJ534" s="53">
        <v>42835</v>
      </c>
      <c r="AK534" s="100">
        <v>42895</v>
      </c>
      <c r="AL534" s="50">
        <v>2017</v>
      </c>
      <c r="AM534" s="98"/>
      <c r="AN534" s="47" t="s">
        <v>2911</v>
      </c>
      <c r="AO534" s="264" t="s">
        <v>4989</v>
      </c>
      <c r="AP534" s="48" t="s">
        <v>4990</v>
      </c>
      <c r="AQ534" s="47" t="s">
        <v>2914</v>
      </c>
      <c r="AR534" s="116">
        <v>2017</v>
      </c>
      <c r="AS534" s="115">
        <v>1312.16</v>
      </c>
      <c r="AT534" s="98">
        <v>0.4</v>
      </c>
      <c r="AU534" s="89">
        <v>1.6</v>
      </c>
      <c r="AV534" s="47" t="s">
        <v>136</v>
      </c>
      <c r="AW534" s="47" t="s">
        <v>3353</v>
      </c>
    </row>
    <row r="535" spans="1:49" s="84" customFormat="1" ht="35.25" customHeight="1">
      <c r="A535" s="47">
        <v>2</v>
      </c>
      <c r="B535" s="47" t="s">
        <v>4991</v>
      </c>
      <c r="C535" s="57" t="s">
        <v>131</v>
      </c>
      <c r="D535" s="57" t="s">
        <v>1647</v>
      </c>
      <c r="E535" s="48" t="s">
        <v>64</v>
      </c>
      <c r="F535" s="57" t="s">
        <v>5810</v>
      </c>
      <c r="G535" s="48" t="s">
        <v>4992</v>
      </c>
      <c r="H535" s="50" t="s">
        <v>2603</v>
      </c>
      <c r="I535" s="47" t="s">
        <v>3474</v>
      </c>
      <c r="J535" s="47" t="s">
        <v>135</v>
      </c>
      <c r="K535" s="47" t="s">
        <v>136</v>
      </c>
      <c r="L535" s="47" t="s">
        <v>2885</v>
      </c>
      <c r="M535" s="47" t="s">
        <v>2910</v>
      </c>
      <c r="N535" s="47" t="s">
        <v>2867</v>
      </c>
      <c r="O535" s="89">
        <v>1449.3507125407596</v>
      </c>
      <c r="P535" s="89">
        <v>1014.5454987785316</v>
      </c>
      <c r="Q535" s="89">
        <v>1014.5454987785316</v>
      </c>
      <c r="R535" s="89">
        <v>1197.1636885586672</v>
      </c>
      <c r="S535" s="47" t="s">
        <v>566</v>
      </c>
      <c r="T535" s="52" t="s">
        <v>131</v>
      </c>
      <c r="U535" s="52" t="s">
        <v>139</v>
      </c>
      <c r="V535" s="100">
        <v>42795</v>
      </c>
      <c r="W535" s="100">
        <v>42815</v>
      </c>
      <c r="X535" s="98" t="s">
        <v>2910</v>
      </c>
      <c r="Y535" s="98" t="s">
        <v>2910</v>
      </c>
      <c r="Z535" s="98" t="s">
        <v>2910</v>
      </c>
      <c r="AA535" s="98" t="s">
        <v>2910</v>
      </c>
      <c r="AB535" s="54" t="s">
        <v>5634</v>
      </c>
      <c r="AC535" s="54" t="s">
        <v>567</v>
      </c>
      <c r="AD535" s="47">
        <v>796</v>
      </c>
      <c r="AE535" s="47" t="s">
        <v>555</v>
      </c>
      <c r="AF535" s="47">
        <v>1</v>
      </c>
      <c r="AG535" s="99">
        <v>45</v>
      </c>
      <c r="AH535" s="53" t="s">
        <v>4372</v>
      </c>
      <c r="AI535" s="100">
        <v>42835</v>
      </c>
      <c r="AJ535" s="53">
        <v>42835</v>
      </c>
      <c r="AK535" s="100">
        <v>42895</v>
      </c>
      <c r="AL535" s="50">
        <v>2017</v>
      </c>
      <c r="AM535" s="98"/>
      <c r="AN535" s="47" t="s">
        <v>2911</v>
      </c>
      <c r="AO535" s="264" t="s">
        <v>4993</v>
      </c>
      <c r="AP535" s="48" t="s">
        <v>4994</v>
      </c>
      <c r="AQ535" s="47" t="s">
        <v>2914</v>
      </c>
      <c r="AR535" s="116">
        <v>2017</v>
      </c>
      <c r="AS535" s="115">
        <v>1312.16</v>
      </c>
      <c r="AT535" s="98">
        <v>0.4</v>
      </c>
      <c r="AU535" s="89">
        <v>1.3</v>
      </c>
      <c r="AV535" s="47" t="s">
        <v>136</v>
      </c>
      <c r="AW535" s="47" t="s">
        <v>3353</v>
      </c>
    </row>
    <row r="536" spans="1:49" s="84" customFormat="1" ht="39" customHeight="1">
      <c r="A536" s="47">
        <v>2</v>
      </c>
      <c r="B536" s="47" t="s">
        <v>4995</v>
      </c>
      <c r="C536" s="57" t="s">
        <v>131</v>
      </c>
      <c r="D536" s="57" t="s">
        <v>1647</v>
      </c>
      <c r="E536" s="48" t="s">
        <v>64</v>
      </c>
      <c r="F536" s="57" t="s">
        <v>5811</v>
      </c>
      <c r="G536" s="48" t="s">
        <v>4996</v>
      </c>
      <c r="H536" s="50" t="s">
        <v>2603</v>
      </c>
      <c r="I536" s="47" t="s">
        <v>3474</v>
      </c>
      <c r="J536" s="47" t="s">
        <v>135</v>
      </c>
      <c r="K536" s="47" t="s">
        <v>136</v>
      </c>
      <c r="L536" s="47" t="s">
        <v>2885</v>
      </c>
      <c r="M536" s="47" t="s">
        <v>2910</v>
      </c>
      <c r="N536" s="47" t="s">
        <v>2867</v>
      </c>
      <c r="O536" s="89">
        <v>2101.9708702421858</v>
      </c>
      <c r="P536" s="89">
        <v>1471.3796091695299</v>
      </c>
      <c r="Q536" s="89">
        <v>1471.3796091695299</v>
      </c>
      <c r="R536" s="89">
        <v>1736.2279388200452</v>
      </c>
      <c r="S536" s="47" t="s">
        <v>566</v>
      </c>
      <c r="T536" s="52" t="s">
        <v>131</v>
      </c>
      <c r="U536" s="52" t="s">
        <v>139</v>
      </c>
      <c r="V536" s="100">
        <v>42795</v>
      </c>
      <c r="W536" s="100">
        <v>42815</v>
      </c>
      <c r="X536" s="98" t="s">
        <v>2910</v>
      </c>
      <c r="Y536" s="98" t="s">
        <v>2910</v>
      </c>
      <c r="Z536" s="98" t="s">
        <v>2910</v>
      </c>
      <c r="AA536" s="98" t="s">
        <v>2910</v>
      </c>
      <c r="AB536" s="54" t="s">
        <v>5634</v>
      </c>
      <c r="AC536" s="54" t="s">
        <v>567</v>
      </c>
      <c r="AD536" s="47">
        <v>796</v>
      </c>
      <c r="AE536" s="47" t="s">
        <v>555</v>
      </c>
      <c r="AF536" s="47">
        <v>1</v>
      </c>
      <c r="AG536" s="99">
        <v>45</v>
      </c>
      <c r="AH536" s="53" t="s">
        <v>4372</v>
      </c>
      <c r="AI536" s="100">
        <v>42835</v>
      </c>
      <c r="AJ536" s="53">
        <v>42835</v>
      </c>
      <c r="AK536" s="100">
        <v>42895</v>
      </c>
      <c r="AL536" s="50">
        <v>2017</v>
      </c>
      <c r="AM536" s="98"/>
      <c r="AN536" s="47" t="s">
        <v>2911</v>
      </c>
      <c r="AO536" s="264" t="s">
        <v>4997</v>
      </c>
      <c r="AP536" s="48" t="s">
        <v>4998</v>
      </c>
      <c r="AQ536" s="47" t="s">
        <v>2914</v>
      </c>
      <c r="AR536" s="116">
        <v>2017</v>
      </c>
      <c r="AS536" s="115">
        <v>3313.44</v>
      </c>
      <c r="AT536" s="98">
        <v>0.65</v>
      </c>
      <c r="AU536" s="89">
        <v>2</v>
      </c>
      <c r="AV536" s="47" t="s">
        <v>136</v>
      </c>
      <c r="AW536" s="47" t="s">
        <v>3353</v>
      </c>
    </row>
    <row r="537" spans="1:49" s="84" customFormat="1" ht="48" customHeight="1">
      <c r="A537" s="47">
        <v>2</v>
      </c>
      <c r="B537" s="47" t="s">
        <v>4999</v>
      </c>
      <c r="C537" s="57" t="s">
        <v>131</v>
      </c>
      <c r="D537" s="57" t="s">
        <v>1647</v>
      </c>
      <c r="E537" s="48" t="s">
        <v>64</v>
      </c>
      <c r="F537" s="57" t="s">
        <v>5812</v>
      </c>
      <c r="G537" s="48" t="s">
        <v>5000</v>
      </c>
      <c r="H537" s="50" t="s">
        <v>2603</v>
      </c>
      <c r="I537" s="47" t="s">
        <v>3474</v>
      </c>
      <c r="J537" s="47" t="s">
        <v>135</v>
      </c>
      <c r="K537" s="47" t="s">
        <v>136</v>
      </c>
      <c r="L537" s="47" t="s">
        <v>2885</v>
      </c>
      <c r="M537" s="47" t="s">
        <v>2910</v>
      </c>
      <c r="N537" s="47" t="s">
        <v>2867</v>
      </c>
      <c r="O537" s="89">
        <v>1623.0872435866199</v>
      </c>
      <c r="P537" s="89">
        <v>1103.720392544534</v>
      </c>
      <c r="Q537" s="89">
        <v>1103.720392544534</v>
      </c>
      <c r="R537" s="89">
        <v>1302.39006320255</v>
      </c>
      <c r="S537" s="47" t="s">
        <v>566</v>
      </c>
      <c r="T537" s="52" t="s">
        <v>131</v>
      </c>
      <c r="U537" s="52" t="s">
        <v>139</v>
      </c>
      <c r="V537" s="100">
        <v>42795</v>
      </c>
      <c r="W537" s="100">
        <v>42815</v>
      </c>
      <c r="X537" s="98" t="s">
        <v>2910</v>
      </c>
      <c r="Y537" s="98" t="s">
        <v>2910</v>
      </c>
      <c r="Z537" s="98" t="s">
        <v>2910</v>
      </c>
      <c r="AA537" s="98" t="s">
        <v>2910</v>
      </c>
      <c r="AB537" s="54" t="s">
        <v>5634</v>
      </c>
      <c r="AC537" s="54" t="s">
        <v>567</v>
      </c>
      <c r="AD537" s="47">
        <v>796</v>
      </c>
      <c r="AE537" s="47" t="s">
        <v>555</v>
      </c>
      <c r="AF537" s="47">
        <v>1</v>
      </c>
      <c r="AG537" s="99">
        <v>45</v>
      </c>
      <c r="AH537" s="53" t="s">
        <v>4372</v>
      </c>
      <c r="AI537" s="100">
        <v>42835</v>
      </c>
      <c r="AJ537" s="53">
        <v>42835</v>
      </c>
      <c r="AK537" s="100">
        <v>42895</v>
      </c>
      <c r="AL537" s="50">
        <v>2017</v>
      </c>
      <c r="AM537" s="98"/>
      <c r="AN537" s="47" t="s">
        <v>2911</v>
      </c>
      <c r="AO537" s="264" t="s">
        <v>5001</v>
      </c>
      <c r="AP537" s="48" t="s">
        <v>5002</v>
      </c>
      <c r="AQ537" s="47" t="s">
        <v>2914</v>
      </c>
      <c r="AR537" s="116">
        <v>2017</v>
      </c>
      <c r="AS537" s="115">
        <v>1312.16</v>
      </c>
      <c r="AT537" s="98">
        <v>0.4</v>
      </c>
      <c r="AU537" s="89">
        <v>1.8</v>
      </c>
      <c r="AV537" s="47" t="s">
        <v>136</v>
      </c>
      <c r="AW537" s="47" t="s">
        <v>3353</v>
      </c>
    </row>
    <row r="538" spans="1:49" s="84" customFormat="1" ht="51.75" customHeight="1">
      <c r="A538" s="47">
        <v>2</v>
      </c>
      <c r="B538" s="47" t="s">
        <v>5003</v>
      </c>
      <c r="C538" s="57" t="s">
        <v>131</v>
      </c>
      <c r="D538" s="57" t="s">
        <v>1647</v>
      </c>
      <c r="E538" s="48" t="s">
        <v>3442</v>
      </c>
      <c r="F538" s="57" t="s">
        <v>5813</v>
      </c>
      <c r="G538" s="48" t="s">
        <v>5004</v>
      </c>
      <c r="H538" s="50" t="s">
        <v>2907</v>
      </c>
      <c r="I538" s="47" t="s">
        <v>2908</v>
      </c>
      <c r="J538" s="47" t="s">
        <v>135</v>
      </c>
      <c r="K538" s="47" t="s">
        <v>136</v>
      </c>
      <c r="L538" s="47" t="s">
        <v>2885</v>
      </c>
      <c r="M538" s="47" t="s">
        <v>2910</v>
      </c>
      <c r="N538" s="47" t="s">
        <v>2867</v>
      </c>
      <c r="O538" s="89">
        <v>869.80678157071543</v>
      </c>
      <c r="P538" s="89">
        <v>849.36227578304238</v>
      </c>
      <c r="Q538" s="89">
        <v>849.36227578304238</v>
      </c>
      <c r="R538" s="89">
        <v>1002.2474854239899</v>
      </c>
      <c r="S538" s="47" t="s">
        <v>566</v>
      </c>
      <c r="T538" s="52" t="s">
        <v>131</v>
      </c>
      <c r="U538" s="52" t="s">
        <v>139</v>
      </c>
      <c r="V538" s="100">
        <v>42809</v>
      </c>
      <c r="W538" s="100">
        <v>42839</v>
      </c>
      <c r="X538" s="98" t="s">
        <v>2910</v>
      </c>
      <c r="Y538" s="98" t="s">
        <v>2910</v>
      </c>
      <c r="Z538" s="98" t="s">
        <v>2910</v>
      </c>
      <c r="AA538" s="98" t="s">
        <v>2910</v>
      </c>
      <c r="AB538" s="54" t="s">
        <v>5398</v>
      </c>
      <c r="AC538" s="54" t="s">
        <v>567</v>
      </c>
      <c r="AD538" s="47">
        <v>796</v>
      </c>
      <c r="AE538" s="47" t="s">
        <v>555</v>
      </c>
      <c r="AF538" s="47">
        <v>1</v>
      </c>
      <c r="AG538" s="99">
        <v>45</v>
      </c>
      <c r="AH538" s="53" t="s">
        <v>4372</v>
      </c>
      <c r="AI538" s="100">
        <v>42859</v>
      </c>
      <c r="AJ538" s="53">
        <v>42859</v>
      </c>
      <c r="AK538" s="100">
        <v>43100</v>
      </c>
      <c r="AL538" s="50">
        <v>2017</v>
      </c>
      <c r="AM538" s="98"/>
      <c r="AN538" s="47" t="s">
        <v>2911</v>
      </c>
      <c r="AO538" s="264" t="s">
        <v>5005</v>
      </c>
      <c r="AP538" s="48" t="s">
        <v>5006</v>
      </c>
      <c r="AQ538" s="47" t="s">
        <v>2914</v>
      </c>
      <c r="AR538" s="116">
        <v>2017</v>
      </c>
      <c r="AS538" s="115">
        <v>1158.76</v>
      </c>
      <c r="AT538" s="98">
        <v>0.25</v>
      </c>
      <c r="AU538" s="89">
        <v>0.5</v>
      </c>
      <c r="AV538" s="47" t="s">
        <v>136</v>
      </c>
      <c r="AW538" s="47" t="s">
        <v>3353</v>
      </c>
    </row>
    <row r="539" spans="1:49" s="84" customFormat="1" ht="41.25" customHeight="1">
      <c r="A539" s="47">
        <v>2</v>
      </c>
      <c r="B539" s="47" t="s">
        <v>5007</v>
      </c>
      <c r="C539" s="57" t="s">
        <v>131</v>
      </c>
      <c r="D539" s="57" t="s">
        <v>1647</v>
      </c>
      <c r="E539" s="48" t="s">
        <v>3442</v>
      </c>
      <c r="F539" s="57" t="s">
        <v>5814</v>
      </c>
      <c r="G539" s="48" t="s">
        <v>5008</v>
      </c>
      <c r="H539" s="50" t="s">
        <v>2907</v>
      </c>
      <c r="I539" s="47" t="s">
        <v>2908</v>
      </c>
      <c r="J539" s="47" t="s">
        <v>135</v>
      </c>
      <c r="K539" s="47" t="s">
        <v>136</v>
      </c>
      <c r="L539" s="47" t="s">
        <v>2885</v>
      </c>
      <c r="M539" s="47" t="s">
        <v>2910</v>
      </c>
      <c r="N539" s="47" t="s">
        <v>2867</v>
      </c>
      <c r="O539" s="89">
        <v>763.98553047125256</v>
      </c>
      <c r="P539" s="89">
        <v>744.60132100674571</v>
      </c>
      <c r="Q539" s="89">
        <v>744.60132100674571</v>
      </c>
      <c r="R539" s="89">
        <v>878.62955878795992</v>
      </c>
      <c r="S539" s="47" t="s">
        <v>566</v>
      </c>
      <c r="T539" s="52" t="s">
        <v>131</v>
      </c>
      <c r="U539" s="52" t="s">
        <v>139</v>
      </c>
      <c r="V539" s="100">
        <v>42809</v>
      </c>
      <c r="W539" s="100">
        <v>42839</v>
      </c>
      <c r="X539" s="98" t="s">
        <v>2910</v>
      </c>
      <c r="Y539" s="98" t="s">
        <v>2910</v>
      </c>
      <c r="Z539" s="98" t="s">
        <v>2910</v>
      </c>
      <c r="AA539" s="98" t="s">
        <v>2910</v>
      </c>
      <c r="AB539" s="54" t="s">
        <v>5398</v>
      </c>
      <c r="AC539" s="54" t="s">
        <v>567</v>
      </c>
      <c r="AD539" s="47">
        <v>796</v>
      </c>
      <c r="AE539" s="47" t="s">
        <v>555</v>
      </c>
      <c r="AF539" s="47">
        <v>1</v>
      </c>
      <c r="AG539" s="99">
        <v>45</v>
      </c>
      <c r="AH539" s="53" t="s">
        <v>4372</v>
      </c>
      <c r="AI539" s="100">
        <v>42859</v>
      </c>
      <c r="AJ539" s="53">
        <v>42859</v>
      </c>
      <c r="AK539" s="100">
        <v>43100</v>
      </c>
      <c r="AL539" s="50">
        <v>2017</v>
      </c>
      <c r="AM539" s="98"/>
      <c r="AN539" s="47" t="s">
        <v>2911</v>
      </c>
      <c r="AO539" s="264" t="s">
        <v>5009</v>
      </c>
      <c r="AP539" s="48" t="s">
        <v>5010</v>
      </c>
      <c r="AQ539" s="47" t="s">
        <v>2914</v>
      </c>
      <c r="AR539" s="116">
        <v>2017</v>
      </c>
      <c r="AS539" s="115">
        <v>1158.76</v>
      </c>
      <c r="AT539" s="98">
        <v>0.25</v>
      </c>
      <c r="AU539" s="89">
        <v>1.2</v>
      </c>
      <c r="AV539" s="47" t="s">
        <v>136</v>
      </c>
      <c r="AW539" s="47" t="s">
        <v>3353</v>
      </c>
    </row>
    <row r="540" spans="1:49" s="84" customFormat="1" ht="44.25" customHeight="1">
      <c r="A540" s="47">
        <v>2</v>
      </c>
      <c r="B540" s="47" t="s">
        <v>5011</v>
      </c>
      <c r="C540" s="57" t="s">
        <v>131</v>
      </c>
      <c r="D540" s="57" t="s">
        <v>1647</v>
      </c>
      <c r="E540" s="48" t="s">
        <v>3442</v>
      </c>
      <c r="F540" s="57" t="s">
        <v>5815</v>
      </c>
      <c r="G540" s="48" t="s">
        <v>5012</v>
      </c>
      <c r="H540" s="50" t="s">
        <v>2907</v>
      </c>
      <c r="I540" s="47" t="s">
        <v>2908</v>
      </c>
      <c r="J540" s="47" t="s">
        <v>135</v>
      </c>
      <c r="K540" s="47" t="s">
        <v>136</v>
      </c>
      <c r="L540" s="47" t="s">
        <v>2885</v>
      </c>
      <c r="M540" s="47" t="s">
        <v>2910</v>
      </c>
      <c r="N540" s="47" t="s">
        <v>2867</v>
      </c>
      <c r="O540" s="89">
        <v>1345.5697441258988</v>
      </c>
      <c r="P540" s="89">
        <v>1312.3272066792206</v>
      </c>
      <c r="Q540" s="89">
        <v>1312.3272066792206</v>
      </c>
      <c r="R540" s="89">
        <v>1548.5461038814801</v>
      </c>
      <c r="S540" s="47" t="s">
        <v>566</v>
      </c>
      <c r="T540" s="52" t="s">
        <v>131</v>
      </c>
      <c r="U540" s="52" t="s">
        <v>139</v>
      </c>
      <c r="V540" s="100">
        <v>42809</v>
      </c>
      <c r="W540" s="100">
        <v>42839</v>
      </c>
      <c r="X540" s="98" t="s">
        <v>2910</v>
      </c>
      <c r="Y540" s="98" t="s">
        <v>2910</v>
      </c>
      <c r="Z540" s="98" t="s">
        <v>2910</v>
      </c>
      <c r="AA540" s="98" t="s">
        <v>2910</v>
      </c>
      <c r="AB540" s="54" t="s">
        <v>5398</v>
      </c>
      <c r="AC540" s="54" t="s">
        <v>567</v>
      </c>
      <c r="AD540" s="47">
        <v>796</v>
      </c>
      <c r="AE540" s="47" t="s">
        <v>555</v>
      </c>
      <c r="AF540" s="47">
        <v>1</v>
      </c>
      <c r="AG540" s="99">
        <v>45</v>
      </c>
      <c r="AH540" s="53" t="s">
        <v>4372</v>
      </c>
      <c r="AI540" s="100">
        <v>42859</v>
      </c>
      <c r="AJ540" s="53">
        <v>42859</v>
      </c>
      <c r="AK540" s="100">
        <v>43100</v>
      </c>
      <c r="AL540" s="50">
        <v>2017</v>
      </c>
      <c r="AM540" s="98"/>
      <c r="AN540" s="47" t="s">
        <v>2911</v>
      </c>
      <c r="AO540" s="264" t="s">
        <v>5013</v>
      </c>
      <c r="AP540" s="48" t="s">
        <v>5014</v>
      </c>
      <c r="AQ540" s="47" t="s">
        <v>2914</v>
      </c>
      <c r="AR540" s="116">
        <v>2017</v>
      </c>
      <c r="AS540" s="115">
        <v>1580.0200000000002</v>
      </c>
      <c r="AT540" s="98">
        <v>0.25</v>
      </c>
      <c r="AU540" s="89">
        <v>0.91</v>
      </c>
      <c r="AV540" s="47" t="s">
        <v>136</v>
      </c>
      <c r="AW540" s="47" t="s">
        <v>3353</v>
      </c>
    </row>
    <row r="541" spans="1:49" s="84" customFormat="1" ht="48" customHeight="1">
      <c r="A541" s="47">
        <v>2</v>
      </c>
      <c r="B541" s="47" t="s">
        <v>5015</v>
      </c>
      <c r="C541" s="57" t="s">
        <v>131</v>
      </c>
      <c r="D541" s="57" t="s">
        <v>1647</v>
      </c>
      <c r="E541" s="48" t="s">
        <v>3442</v>
      </c>
      <c r="F541" s="57" t="s">
        <v>5816</v>
      </c>
      <c r="G541" s="48" t="s">
        <v>5016</v>
      </c>
      <c r="H541" s="50" t="s">
        <v>2907</v>
      </c>
      <c r="I541" s="47" t="s">
        <v>2908</v>
      </c>
      <c r="J541" s="47" t="s">
        <v>135</v>
      </c>
      <c r="K541" s="47" t="s">
        <v>136</v>
      </c>
      <c r="L541" s="47" t="s">
        <v>2885</v>
      </c>
      <c r="M541" s="47" t="s">
        <v>2910</v>
      </c>
      <c r="N541" s="47" t="s">
        <v>2867</v>
      </c>
      <c r="O541" s="89">
        <v>2995.2708999825031</v>
      </c>
      <c r="P541" s="89">
        <v>2913.7911200336439</v>
      </c>
      <c r="Q541" s="89">
        <v>2913.7911200336439</v>
      </c>
      <c r="R541" s="89">
        <v>3438.2735216396995</v>
      </c>
      <c r="S541" s="47" t="s">
        <v>566</v>
      </c>
      <c r="T541" s="52" t="s">
        <v>131</v>
      </c>
      <c r="U541" s="52" t="s">
        <v>139</v>
      </c>
      <c r="V541" s="100">
        <v>42809</v>
      </c>
      <c r="W541" s="100">
        <v>42839</v>
      </c>
      <c r="X541" s="98" t="s">
        <v>2910</v>
      </c>
      <c r="Y541" s="98" t="s">
        <v>2910</v>
      </c>
      <c r="Z541" s="98" t="s">
        <v>2910</v>
      </c>
      <c r="AA541" s="98" t="s">
        <v>2910</v>
      </c>
      <c r="AB541" s="54" t="s">
        <v>5398</v>
      </c>
      <c r="AC541" s="54" t="s">
        <v>567</v>
      </c>
      <c r="AD541" s="47">
        <v>796</v>
      </c>
      <c r="AE541" s="47" t="s">
        <v>555</v>
      </c>
      <c r="AF541" s="47">
        <v>1</v>
      </c>
      <c r="AG541" s="99">
        <v>45</v>
      </c>
      <c r="AH541" s="53" t="s">
        <v>4372</v>
      </c>
      <c r="AI541" s="100">
        <v>42859</v>
      </c>
      <c r="AJ541" s="53">
        <v>42859</v>
      </c>
      <c r="AK541" s="100">
        <v>43100</v>
      </c>
      <c r="AL541" s="50">
        <v>2017</v>
      </c>
      <c r="AM541" s="98"/>
      <c r="AN541" s="47" t="s">
        <v>2911</v>
      </c>
      <c r="AO541" s="264" t="s">
        <v>5017</v>
      </c>
      <c r="AP541" s="48" t="s">
        <v>5018</v>
      </c>
      <c r="AQ541" s="47" t="s">
        <v>2914</v>
      </c>
      <c r="AR541" s="116">
        <v>2017</v>
      </c>
      <c r="AS541" s="115">
        <v>3806.0899999999997</v>
      </c>
      <c r="AT541" s="98">
        <v>0.16</v>
      </c>
      <c r="AU541" s="89">
        <v>6.22</v>
      </c>
      <c r="AV541" s="47" t="s">
        <v>136</v>
      </c>
      <c r="AW541" s="47" t="s">
        <v>3353</v>
      </c>
    </row>
    <row r="542" spans="1:49" s="84" customFormat="1" ht="66" customHeight="1">
      <c r="A542" s="47">
        <v>2</v>
      </c>
      <c r="B542" s="47" t="s">
        <v>5019</v>
      </c>
      <c r="C542" s="57" t="s">
        <v>131</v>
      </c>
      <c r="D542" s="57" t="s">
        <v>1647</v>
      </c>
      <c r="E542" s="48" t="s">
        <v>3442</v>
      </c>
      <c r="F542" s="57" t="s">
        <v>5817</v>
      </c>
      <c r="G542" s="48" t="s">
        <v>5020</v>
      </c>
      <c r="H542" s="50" t="s">
        <v>2907</v>
      </c>
      <c r="I542" s="47" t="s">
        <v>2908</v>
      </c>
      <c r="J542" s="47" t="s">
        <v>135</v>
      </c>
      <c r="K542" s="47" t="s">
        <v>136</v>
      </c>
      <c r="L542" s="47" t="s">
        <v>2885</v>
      </c>
      <c r="M542" s="47" t="s">
        <v>2910</v>
      </c>
      <c r="N542" s="47" t="s">
        <v>2867</v>
      </c>
      <c r="O542" s="89">
        <v>1289.0257312288136</v>
      </c>
      <c r="P542" s="89">
        <v>1261.4098153055741</v>
      </c>
      <c r="Q542" s="89">
        <v>1261.4098153055741</v>
      </c>
      <c r="R542" s="89">
        <v>1488.4635820605772</v>
      </c>
      <c r="S542" s="47" t="s">
        <v>566</v>
      </c>
      <c r="T542" s="52" t="s">
        <v>131</v>
      </c>
      <c r="U542" s="52" t="s">
        <v>139</v>
      </c>
      <c r="V542" s="100">
        <v>42809</v>
      </c>
      <c r="W542" s="100">
        <v>42839</v>
      </c>
      <c r="X542" s="98" t="s">
        <v>2910</v>
      </c>
      <c r="Y542" s="98" t="s">
        <v>2910</v>
      </c>
      <c r="Z542" s="98" t="s">
        <v>2910</v>
      </c>
      <c r="AA542" s="98" t="s">
        <v>2910</v>
      </c>
      <c r="AB542" s="54" t="s">
        <v>5398</v>
      </c>
      <c r="AC542" s="54" t="s">
        <v>567</v>
      </c>
      <c r="AD542" s="47">
        <v>796</v>
      </c>
      <c r="AE542" s="47" t="s">
        <v>555</v>
      </c>
      <c r="AF542" s="47">
        <v>1</v>
      </c>
      <c r="AG542" s="99">
        <v>45</v>
      </c>
      <c r="AH542" s="53" t="s">
        <v>4372</v>
      </c>
      <c r="AI542" s="100">
        <v>42859</v>
      </c>
      <c r="AJ542" s="53">
        <v>42859</v>
      </c>
      <c r="AK542" s="100">
        <v>43465</v>
      </c>
      <c r="AL542" s="50" t="s">
        <v>310</v>
      </c>
      <c r="AM542" s="98"/>
      <c r="AN542" s="47" t="s">
        <v>2911</v>
      </c>
      <c r="AO542" s="264" t="s">
        <v>5021</v>
      </c>
      <c r="AP542" s="48" t="s">
        <v>5022</v>
      </c>
      <c r="AQ542" s="47" t="s">
        <v>2914</v>
      </c>
      <c r="AR542" s="116">
        <v>2019</v>
      </c>
      <c r="AS542" s="115">
        <v>2041.4004837999998</v>
      </c>
      <c r="AT542" s="98">
        <v>0</v>
      </c>
      <c r="AU542" s="89">
        <v>0</v>
      </c>
      <c r="AV542" s="47" t="s">
        <v>136</v>
      </c>
      <c r="AW542" s="47" t="s">
        <v>3353</v>
      </c>
    </row>
    <row r="543" spans="1:49" s="84" customFormat="1" ht="48.75" customHeight="1">
      <c r="A543" s="47">
        <v>2</v>
      </c>
      <c r="B543" s="47" t="s">
        <v>5023</v>
      </c>
      <c r="C543" s="57" t="s">
        <v>131</v>
      </c>
      <c r="D543" s="57" t="s">
        <v>1647</v>
      </c>
      <c r="E543" s="48" t="s">
        <v>3442</v>
      </c>
      <c r="F543" s="57" t="s">
        <v>5818</v>
      </c>
      <c r="G543" s="48" t="s">
        <v>5024</v>
      </c>
      <c r="H543" s="50" t="s">
        <v>2907</v>
      </c>
      <c r="I543" s="47" t="s">
        <v>2908</v>
      </c>
      <c r="J543" s="47" t="s">
        <v>135</v>
      </c>
      <c r="K543" s="47" t="s">
        <v>136</v>
      </c>
      <c r="L543" s="47" t="s">
        <v>2885</v>
      </c>
      <c r="M543" s="47" t="s">
        <v>2910</v>
      </c>
      <c r="N543" s="47" t="s">
        <v>2867</v>
      </c>
      <c r="O543" s="89">
        <v>1289.0257312288136</v>
      </c>
      <c r="P543" s="89">
        <v>1261.4098153055741</v>
      </c>
      <c r="Q543" s="89">
        <v>1261.4098153055741</v>
      </c>
      <c r="R543" s="89">
        <v>1488.4635820605772</v>
      </c>
      <c r="S543" s="47" t="s">
        <v>566</v>
      </c>
      <c r="T543" s="52" t="s">
        <v>131</v>
      </c>
      <c r="U543" s="52" t="s">
        <v>139</v>
      </c>
      <c r="V543" s="100">
        <v>42809</v>
      </c>
      <c r="W543" s="100">
        <v>42839</v>
      </c>
      <c r="X543" s="98" t="s">
        <v>2910</v>
      </c>
      <c r="Y543" s="98" t="s">
        <v>2910</v>
      </c>
      <c r="Z543" s="98" t="s">
        <v>2910</v>
      </c>
      <c r="AA543" s="98" t="s">
        <v>2910</v>
      </c>
      <c r="AB543" s="54" t="s">
        <v>5398</v>
      </c>
      <c r="AC543" s="54" t="s">
        <v>567</v>
      </c>
      <c r="AD543" s="47">
        <v>796</v>
      </c>
      <c r="AE543" s="47" t="s">
        <v>555</v>
      </c>
      <c r="AF543" s="47">
        <v>1</v>
      </c>
      <c r="AG543" s="99">
        <v>45</v>
      </c>
      <c r="AH543" s="53" t="s">
        <v>4372</v>
      </c>
      <c r="AI543" s="100">
        <v>42859</v>
      </c>
      <c r="AJ543" s="53">
        <v>42859</v>
      </c>
      <c r="AK543" s="100">
        <v>43465</v>
      </c>
      <c r="AL543" s="50" t="s">
        <v>310</v>
      </c>
      <c r="AM543" s="98"/>
      <c r="AN543" s="47" t="s">
        <v>2911</v>
      </c>
      <c r="AO543" s="264" t="s">
        <v>5025</v>
      </c>
      <c r="AP543" s="48" t="s">
        <v>5026</v>
      </c>
      <c r="AQ543" s="47" t="s">
        <v>2914</v>
      </c>
      <c r="AR543" s="116">
        <v>2019</v>
      </c>
      <c r="AS543" s="115">
        <v>2041.4004837999998</v>
      </c>
      <c r="AT543" s="98">
        <v>0</v>
      </c>
      <c r="AU543" s="89">
        <v>0</v>
      </c>
      <c r="AV543" s="47" t="s">
        <v>136</v>
      </c>
      <c r="AW543" s="47" t="s">
        <v>3353</v>
      </c>
    </row>
    <row r="544" spans="1:49" s="84" customFormat="1" ht="48" customHeight="1">
      <c r="A544" s="47">
        <v>2</v>
      </c>
      <c r="B544" s="47" t="s">
        <v>5027</v>
      </c>
      <c r="C544" s="57" t="s">
        <v>131</v>
      </c>
      <c r="D544" s="57" t="s">
        <v>1647</v>
      </c>
      <c r="E544" s="48" t="s">
        <v>3442</v>
      </c>
      <c r="F544" s="57" t="s">
        <v>5819</v>
      </c>
      <c r="G544" s="48" t="s">
        <v>5028</v>
      </c>
      <c r="H544" s="50" t="s">
        <v>2907</v>
      </c>
      <c r="I544" s="47" t="s">
        <v>2908</v>
      </c>
      <c r="J544" s="47" t="s">
        <v>135</v>
      </c>
      <c r="K544" s="47" t="s">
        <v>136</v>
      </c>
      <c r="L544" s="47" t="s">
        <v>2885</v>
      </c>
      <c r="M544" s="47" t="s">
        <v>2910</v>
      </c>
      <c r="N544" s="47" t="s">
        <v>2867</v>
      </c>
      <c r="O544" s="89">
        <v>1289.0257312288136</v>
      </c>
      <c r="P544" s="89">
        <v>1261.4098153055741</v>
      </c>
      <c r="Q544" s="89">
        <v>1261.4098153055741</v>
      </c>
      <c r="R544" s="89">
        <v>1488.4635820605772</v>
      </c>
      <c r="S544" s="47" t="s">
        <v>566</v>
      </c>
      <c r="T544" s="52" t="s">
        <v>131</v>
      </c>
      <c r="U544" s="52" t="s">
        <v>139</v>
      </c>
      <c r="V544" s="100">
        <v>42809</v>
      </c>
      <c r="W544" s="100">
        <v>42839</v>
      </c>
      <c r="X544" s="98" t="s">
        <v>2910</v>
      </c>
      <c r="Y544" s="98" t="s">
        <v>2910</v>
      </c>
      <c r="Z544" s="98" t="s">
        <v>2910</v>
      </c>
      <c r="AA544" s="98" t="s">
        <v>2910</v>
      </c>
      <c r="AB544" s="54" t="s">
        <v>5398</v>
      </c>
      <c r="AC544" s="54" t="s">
        <v>567</v>
      </c>
      <c r="AD544" s="47">
        <v>796</v>
      </c>
      <c r="AE544" s="47" t="s">
        <v>555</v>
      </c>
      <c r="AF544" s="47">
        <v>1</v>
      </c>
      <c r="AG544" s="99">
        <v>45</v>
      </c>
      <c r="AH544" s="53" t="s">
        <v>4372</v>
      </c>
      <c r="AI544" s="100">
        <v>42859</v>
      </c>
      <c r="AJ544" s="53">
        <v>42859</v>
      </c>
      <c r="AK544" s="100">
        <v>43465</v>
      </c>
      <c r="AL544" s="50" t="s">
        <v>310</v>
      </c>
      <c r="AM544" s="98"/>
      <c r="AN544" s="47" t="s">
        <v>2911</v>
      </c>
      <c r="AO544" s="264" t="s">
        <v>5029</v>
      </c>
      <c r="AP544" s="48" t="s">
        <v>5030</v>
      </c>
      <c r="AQ544" s="47" t="s">
        <v>2914</v>
      </c>
      <c r="AR544" s="116">
        <v>2019</v>
      </c>
      <c r="AS544" s="115">
        <v>2041.4004837999998</v>
      </c>
      <c r="AT544" s="98">
        <v>0</v>
      </c>
      <c r="AU544" s="89">
        <v>0</v>
      </c>
      <c r="AV544" s="47" t="s">
        <v>136</v>
      </c>
      <c r="AW544" s="47" t="s">
        <v>3353</v>
      </c>
    </row>
    <row r="545" spans="1:49" s="84" customFormat="1" ht="48" customHeight="1">
      <c r="A545" s="47">
        <v>2</v>
      </c>
      <c r="B545" s="47" t="s">
        <v>5031</v>
      </c>
      <c r="C545" s="57" t="s">
        <v>131</v>
      </c>
      <c r="D545" s="57" t="s">
        <v>1209</v>
      </c>
      <c r="E545" s="48" t="s">
        <v>3448</v>
      </c>
      <c r="F545" s="57">
        <v>629676</v>
      </c>
      <c r="G545" s="48" t="s">
        <v>5032</v>
      </c>
      <c r="H545" s="50" t="s">
        <v>2603</v>
      </c>
      <c r="I545" s="47">
        <v>71</v>
      </c>
      <c r="J545" s="47" t="s">
        <v>136</v>
      </c>
      <c r="K545" s="47" t="s">
        <v>136</v>
      </c>
      <c r="L545" s="47" t="s">
        <v>2885</v>
      </c>
      <c r="M545" s="47" t="s">
        <v>2910</v>
      </c>
      <c r="N545" s="47" t="s">
        <v>5033</v>
      </c>
      <c r="O545" s="89">
        <v>0</v>
      </c>
      <c r="P545" s="89">
        <v>0</v>
      </c>
      <c r="Q545" s="89">
        <v>0</v>
      </c>
      <c r="R545" s="89">
        <v>0</v>
      </c>
      <c r="S545" s="47" t="s">
        <v>214</v>
      </c>
      <c r="T545" s="52" t="s">
        <v>131</v>
      </c>
      <c r="U545" s="52" t="s">
        <v>139</v>
      </c>
      <c r="V545" s="100">
        <v>42807</v>
      </c>
      <c r="W545" s="100">
        <v>42837</v>
      </c>
      <c r="X545" s="98" t="s">
        <v>2910</v>
      </c>
      <c r="Y545" s="98" t="s">
        <v>2910</v>
      </c>
      <c r="Z545" s="98" t="s">
        <v>2910</v>
      </c>
      <c r="AA545" s="98" t="s">
        <v>2910</v>
      </c>
      <c r="AB545" s="54" t="s">
        <v>5400</v>
      </c>
      <c r="AC545" s="54" t="s">
        <v>567</v>
      </c>
      <c r="AD545" s="47">
        <v>796</v>
      </c>
      <c r="AE545" s="47" t="s">
        <v>555</v>
      </c>
      <c r="AF545" s="47">
        <v>1</v>
      </c>
      <c r="AG545" s="99" t="s">
        <v>2888</v>
      </c>
      <c r="AH545" s="53" t="s">
        <v>5034</v>
      </c>
      <c r="AI545" s="100">
        <v>42857</v>
      </c>
      <c r="AJ545" s="53">
        <v>42857</v>
      </c>
      <c r="AK545" s="100">
        <v>43222</v>
      </c>
      <c r="AL545" s="50" t="s">
        <v>310</v>
      </c>
      <c r="AM545" s="98"/>
      <c r="AN545" s="47" t="s">
        <v>2911</v>
      </c>
      <c r="AO545" s="264" t="s">
        <v>2872</v>
      </c>
      <c r="AP545" s="48" t="s">
        <v>5035</v>
      </c>
      <c r="AQ545" s="47" t="s">
        <v>5036</v>
      </c>
      <c r="AR545" s="116" t="s">
        <v>2872</v>
      </c>
      <c r="AS545" s="115" t="e">
        <v>#N/A</v>
      </c>
      <c r="AT545" s="98" t="s">
        <v>2872</v>
      </c>
      <c r="AU545" s="89" t="s">
        <v>2872</v>
      </c>
      <c r="AV545" s="47" t="s">
        <v>5037</v>
      </c>
      <c r="AW545" s="47" t="s">
        <v>5037</v>
      </c>
    </row>
    <row r="546" spans="1:49" s="84" customFormat="1" ht="76.5">
      <c r="A546" s="47">
        <v>2</v>
      </c>
      <c r="B546" s="47" t="s">
        <v>5038</v>
      </c>
      <c r="C546" s="57" t="s">
        <v>131</v>
      </c>
      <c r="D546" s="57" t="s">
        <v>1209</v>
      </c>
      <c r="E546" s="48" t="s">
        <v>3448</v>
      </c>
      <c r="F546" s="57">
        <v>629675</v>
      </c>
      <c r="G546" s="48" t="s">
        <v>5039</v>
      </c>
      <c r="H546" s="50" t="s">
        <v>2603</v>
      </c>
      <c r="I546" s="47">
        <v>71</v>
      </c>
      <c r="J546" s="47" t="s">
        <v>136</v>
      </c>
      <c r="K546" s="47" t="s">
        <v>136</v>
      </c>
      <c r="L546" s="47" t="s">
        <v>2885</v>
      </c>
      <c r="M546" s="47" t="s">
        <v>2910</v>
      </c>
      <c r="N546" s="47" t="s">
        <v>5033</v>
      </c>
      <c r="O546" s="89">
        <v>0</v>
      </c>
      <c r="P546" s="89">
        <v>0</v>
      </c>
      <c r="Q546" s="89">
        <v>0</v>
      </c>
      <c r="R546" s="89">
        <v>0</v>
      </c>
      <c r="S546" s="47" t="s">
        <v>214</v>
      </c>
      <c r="T546" s="52" t="s">
        <v>131</v>
      </c>
      <c r="U546" s="52" t="s">
        <v>139</v>
      </c>
      <c r="V546" s="100">
        <v>42807</v>
      </c>
      <c r="W546" s="100">
        <v>42837</v>
      </c>
      <c r="X546" s="98" t="s">
        <v>2910</v>
      </c>
      <c r="Y546" s="98" t="s">
        <v>2910</v>
      </c>
      <c r="Z546" s="98" t="s">
        <v>2910</v>
      </c>
      <c r="AA546" s="98" t="s">
        <v>2910</v>
      </c>
      <c r="AB546" s="54" t="s">
        <v>5400</v>
      </c>
      <c r="AC546" s="54" t="s">
        <v>567</v>
      </c>
      <c r="AD546" s="47">
        <v>796</v>
      </c>
      <c r="AE546" s="47" t="s">
        <v>555</v>
      </c>
      <c r="AF546" s="47">
        <v>1</v>
      </c>
      <c r="AG546" s="99" t="s">
        <v>2888</v>
      </c>
      <c r="AH546" s="53" t="s">
        <v>5034</v>
      </c>
      <c r="AI546" s="100">
        <v>42857</v>
      </c>
      <c r="AJ546" s="53">
        <v>42857</v>
      </c>
      <c r="AK546" s="100">
        <v>43222</v>
      </c>
      <c r="AL546" s="50" t="s">
        <v>310</v>
      </c>
      <c r="AM546" s="98"/>
      <c r="AN546" s="47" t="s">
        <v>2911</v>
      </c>
      <c r="AO546" s="264" t="s">
        <v>2872</v>
      </c>
      <c r="AP546" s="48" t="s">
        <v>5035</v>
      </c>
      <c r="AQ546" s="47" t="s">
        <v>5036</v>
      </c>
      <c r="AR546" s="116" t="s">
        <v>2872</v>
      </c>
      <c r="AS546" s="115" t="e">
        <v>#N/A</v>
      </c>
      <c r="AT546" s="98" t="s">
        <v>2872</v>
      </c>
      <c r="AU546" s="89" t="s">
        <v>2872</v>
      </c>
      <c r="AV546" s="47" t="s">
        <v>5037</v>
      </c>
      <c r="AW546" s="47" t="s">
        <v>5037</v>
      </c>
    </row>
    <row r="547" spans="1:49" s="84" customFormat="1" ht="76.5">
      <c r="A547" s="47">
        <v>2</v>
      </c>
      <c r="B547" s="47" t="s">
        <v>5040</v>
      </c>
      <c r="C547" s="57" t="s">
        <v>131</v>
      </c>
      <c r="D547" s="57" t="s">
        <v>1209</v>
      </c>
      <c r="E547" s="48" t="s">
        <v>3448</v>
      </c>
      <c r="F547" s="57">
        <v>629673</v>
      </c>
      <c r="G547" s="48" t="s">
        <v>5041</v>
      </c>
      <c r="H547" s="50" t="s">
        <v>2603</v>
      </c>
      <c r="I547" s="47">
        <v>71</v>
      </c>
      <c r="J547" s="47" t="s">
        <v>136</v>
      </c>
      <c r="K547" s="47" t="s">
        <v>136</v>
      </c>
      <c r="L547" s="47" t="s">
        <v>2885</v>
      </c>
      <c r="M547" s="47" t="s">
        <v>2910</v>
      </c>
      <c r="N547" s="47" t="s">
        <v>5033</v>
      </c>
      <c r="O547" s="89">
        <v>0</v>
      </c>
      <c r="P547" s="89">
        <v>0</v>
      </c>
      <c r="Q547" s="89">
        <v>0</v>
      </c>
      <c r="R547" s="89">
        <v>0</v>
      </c>
      <c r="S547" s="47" t="s">
        <v>214</v>
      </c>
      <c r="T547" s="52" t="s">
        <v>131</v>
      </c>
      <c r="U547" s="52" t="s">
        <v>139</v>
      </c>
      <c r="V547" s="100">
        <v>42807</v>
      </c>
      <c r="W547" s="100">
        <v>42837</v>
      </c>
      <c r="X547" s="98" t="s">
        <v>2910</v>
      </c>
      <c r="Y547" s="98" t="s">
        <v>2910</v>
      </c>
      <c r="Z547" s="98" t="s">
        <v>2910</v>
      </c>
      <c r="AA547" s="98" t="s">
        <v>2910</v>
      </c>
      <c r="AB547" s="54" t="s">
        <v>5400</v>
      </c>
      <c r="AC547" s="54" t="s">
        <v>567</v>
      </c>
      <c r="AD547" s="47">
        <v>796</v>
      </c>
      <c r="AE547" s="47" t="s">
        <v>555</v>
      </c>
      <c r="AF547" s="47">
        <v>1</v>
      </c>
      <c r="AG547" s="99" t="s">
        <v>2888</v>
      </c>
      <c r="AH547" s="53" t="s">
        <v>5034</v>
      </c>
      <c r="AI547" s="100">
        <v>42857</v>
      </c>
      <c r="AJ547" s="53">
        <v>42857</v>
      </c>
      <c r="AK547" s="100">
        <v>43222</v>
      </c>
      <c r="AL547" s="50" t="s">
        <v>310</v>
      </c>
      <c r="AM547" s="98"/>
      <c r="AN547" s="47" t="s">
        <v>2911</v>
      </c>
      <c r="AO547" s="264" t="s">
        <v>2872</v>
      </c>
      <c r="AP547" s="48" t="s">
        <v>5035</v>
      </c>
      <c r="AQ547" s="47" t="s">
        <v>5036</v>
      </c>
      <c r="AR547" s="116" t="s">
        <v>2872</v>
      </c>
      <c r="AS547" s="115" t="e">
        <v>#N/A</v>
      </c>
      <c r="AT547" s="98" t="s">
        <v>2872</v>
      </c>
      <c r="AU547" s="89" t="s">
        <v>2872</v>
      </c>
      <c r="AV547" s="47" t="s">
        <v>5037</v>
      </c>
      <c r="AW547" s="47" t="s">
        <v>5037</v>
      </c>
    </row>
    <row r="548" spans="1:49" s="84" customFormat="1" ht="76.5">
      <c r="A548" s="47">
        <v>2</v>
      </c>
      <c r="B548" s="47" t="s">
        <v>5042</v>
      </c>
      <c r="C548" s="57" t="s">
        <v>131</v>
      </c>
      <c r="D548" s="57" t="s">
        <v>1209</v>
      </c>
      <c r="E548" s="48" t="s">
        <v>3448</v>
      </c>
      <c r="F548" s="57">
        <v>629668</v>
      </c>
      <c r="G548" s="48" t="s">
        <v>5043</v>
      </c>
      <c r="H548" s="50" t="s">
        <v>2603</v>
      </c>
      <c r="I548" s="47">
        <v>71</v>
      </c>
      <c r="J548" s="47" t="s">
        <v>136</v>
      </c>
      <c r="K548" s="47" t="s">
        <v>136</v>
      </c>
      <c r="L548" s="47" t="s">
        <v>2885</v>
      </c>
      <c r="M548" s="47" t="s">
        <v>2910</v>
      </c>
      <c r="N548" s="47" t="s">
        <v>5033</v>
      </c>
      <c r="O548" s="89">
        <v>0</v>
      </c>
      <c r="P548" s="89">
        <v>0</v>
      </c>
      <c r="Q548" s="89">
        <v>0</v>
      </c>
      <c r="R548" s="89">
        <v>0</v>
      </c>
      <c r="S548" s="47" t="s">
        <v>214</v>
      </c>
      <c r="T548" s="52" t="s">
        <v>131</v>
      </c>
      <c r="U548" s="52" t="s">
        <v>139</v>
      </c>
      <c r="V548" s="100">
        <v>42807</v>
      </c>
      <c r="W548" s="100">
        <v>42837</v>
      </c>
      <c r="X548" s="98" t="s">
        <v>2910</v>
      </c>
      <c r="Y548" s="98" t="s">
        <v>2910</v>
      </c>
      <c r="Z548" s="98" t="s">
        <v>2910</v>
      </c>
      <c r="AA548" s="98" t="s">
        <v>2910</v>
      </c>
      <c r="AB548" s="54" t="s">
        <v>5400</v>
      </c>
      <c r="AC548" s="54" t="s">
        <v>567</v>
      </c>
      <c r="AD548" s="47">
        <v>796</v>
      </c>
      <c r="AE548" s="47" t="s">
        <v>555</v>
      </c>
      <c r="AF548" s="47">
        <v>1</v>
      </c>
      <c r="AG548" s="99" t="s">
        <v>2888</v>
      </c>
      <c r="AH548" s="53" t="s">
        <v>5034</v>
      </c>
      <c r="AI548" s="100">
        <v>42857</v>
      </c>
      <c r="AJ548" s="53">
        <v>42857</v>
      </c>
      <c r="AK548" s="100">
        <v>43222</v>
      </c>
      <c r="AL548" s="50" t="s">
        <v>310</v>
      </c>
      <c r="AM548" s="98"/>
      <c r="AN548" s="47" t="s">
        <v>2911</v>
      </c>
      <c r="AO548" s="264" t="s">
        <v>2872</v>
      </c>
      <c r="AP548" s="48" t="s">
        <v>5035</v>
      </c>
      <c r="AQ548" s="47" t="s">
        <v>5036</v>
      </c>
      <c r="AR548" s="116" t="s">
        <v>2872</v>
      </c>
      <c r="AS548" s="115" t="e">
        <v>#N/A</v>
      </c>
      <c r="AT548" s="98" t="s">
        <v>2872</v>
      </c>
      <c r="AU548" s="89" t="s">
        <v>2872</v>
      </c>
      <c r="AV548" s="47" t="s">
        <v>5037</v>
      </c>
      <c r="AW548" s="47" t="s">
        <v>5037</v>
      </c>
    </row>
    <row r="549" spans="1:49" s="84" customFormat="1" ht="89.25">
      <c r="A549" s="47">
        <v>2</v>
      </c>
      <c r="B549" s="47" t="s">
        <v>5044</v>
      </c>
      <c r="C549" s="57" t="s">
        <v>131</v>
      </c>
      <c r="D549" s="57" t="s">
        <v>1209</v>
      </c>
      <c r="E549" s="48" t="s">
        <v>5045</v>
      </c>
      <c r="F549" s="57">
        <v>629667</v>
      </c>
      <c r="G549" s="48" t="s">
        <v>5046</v>
      </c>
      <c r="H549" s="60" t="s">
        <v>3427</v>
      </c>
      <c r="I549" s="60" t="s">
        <v>5047</v>
      </c>
      <c r="J549" s="47" t="s">
        <v>136</v>
      </c>
      <c r="K549" s="47" t="s">
        <v>136</v>
      </c>
      <c r="L549" s="47" t="s">
        <v>5048</v>
      </c>
      <c r="M549" s="47" t="s">
        <v>2910</v>
      </c>
      <c r="N549" s="47" t="s">
        <v>5033</v>
      </c>
      <c r="O549" s="89">
        <v>0</v>
      </c>
      <c r="P549" s="89">
        <v>0</v>
      </c>
      <c r="Q549" s="89">
        <v>0</v>
      </c>
      <c r="R549" s="89">
        <v>0</v>
      </c>
      <c r="S549" s="47" t="s">
        <v>214</v>
      </c>
      <c r="T549" s="52" t="s">
        <v>131</v>
      </c>
      <c r="U549" s="52" t="s">
        <v>139</v>
      </c>
      <c r="V549" s="100">
        <v>42838</v>
      </c>
      <c r="W549" s="100">
        <v>42868</v>
      </c>
      <c r="X549" s="98" t="s">
        <v>2910</v>
      </c>
      <c r="Y549" s="98" t="s">
        <v>2910</v>
      </c>
      <c r="Z549" s="98" t="s">
        <v>2910</v>
      </c>
      <c r="AA549" s="98" t="s">
        <v>2910</v>
      </c>
      <c r="AB549" s="54" t="s">
        <v>5820</v>
      </c>
      <c r="AC549" s="54" t="s">
        <v>567</v>
      </c>
      <c r="AD549" s="47">
        <v>796</v>
      </c>
      <c r="AE549" s="47" t="s">
        <v>555</v>
      </c>
      <c r="AF549" s="47">
        <v>1</v>
      </c>
      <c r="AG549" s="99">
        <v>45</v>
      </c>
      <c r="AH549" s="53" t="s">
        <v>197</v>
      </c>
      <c r="AI549" s="100">
        <v>42888</v>
      </c>
      <c r="AJ549" s="53">
        <v>42888</v>
      </c>
      <c r="AK549" s="100">
        <v>43253</v>
      </c>
      <c r="AL549" s="50" t="s">
        <v>310</v>
      </c>
      <c r="AM549" s="98"/>
      <c r="AN549" s="47" t="s">
        <v>2911</v>
      </c>
      <c r="AO549" s="264" t="s">
        <v>2872</v>
      </c>
      <c r="AP549" s="48" t="s">
        <v>5035</v>
      </c>
      <c r="AQ549" s="47" t="s">
        <v>5036</v>
      </c>
      <c r="AR549" s="116" t="s">
        <v>2872</v>
      </c>
      <c r="AS549" s="115" t="e">
        <v>#N/A</v>
      </c>
      <c r="AT549" s="98" t="s">
        <v>2872</v>
      </c>
      <c r="AU549" s="89" t="s">
        <v>2872</v>
      </c>
      <c r="AV549" s="47" t="s">
        <v>5037</v>
      </c>
      <c r="AW549" s="47" t="s">
        <v>5037</v>
      </c>
    </row>
    <row r="550" spans="1:49" s="84" customFormat="1" ht="89.25">
      <c r="A550" s="47">
        <v>2</v>
      </c>
      <c r="B550" s="47" t="s">
        <v>5049</v>
      </c>
      <c r="C550" s="57" t="s">
        <v>131</v>
      </c>
      <c r="D550" s="57" t="s">
        <v>1209</v>
      </c>
      <c r="E550" s="48" t="s">
        <v>5045</v>
      </c>
      <c r="F550" s="57">
        <v>629656</v>
      </c>
      <c r="G550" s="48" t="s">
        <v>5050</v>
      </c>
      <c r="H550" s="60" t="s">
        <v>3427</v>
      </c>
      <c r="I550" s="60" t="s">
        <v>5047</v>
      </c>
      <c r="J550" s="47" t="s">
        <v>136</v>
      </c>
      <c r="K550" s="47" t="s">
        <v>136</v>
      </c>
      <c r="L550" s="47" t="s">
        <v>5048</v>
      </c>
      <c r="M550" s="47" t="s">
        <v>2910</v>
      </c>
      <c r="N550" s="47" t="s">
        <v>5033</v>
      </c>
      <c r="O550" s="89">
        <v>0</v>
      </c>
      <c r="P550" s="89">
        <v>0</v>
      </c>
      <c r="Q550" s="89">
        <v>0</v>
      </c>
      <c r="R550" s="89">
        <v>0</v>
      </c>
      <c r="S550" s="47" t="s">
        <v>214</v>
      </c>
      <c r="T550" s="52" t="s">
        <v>131</v>
      </c>
      <c r="U550" s="52" t="s">
        <v>139</v>
      </c>
      <c r="V550" s="100">
        <v>42838</v>
      </c>
      <c r="W550" s="100">
        <v>42868</v>
      </c>
      <c r="X550" s="98" t="s">
        <v>2910</v>
      </c>
      <c r="Y550" s="98" t="s">
        <v>2910</v>
      </c>
      <c r="Z550" s="98" t="s">
        <v>2910</v>
      </c>
      <c r="AA550" s="98" t="s">
        <v>2910</v>
      </c>
      <c r="AB550" s="54" t="s">
        <v>5820</v>
      </c>
      <c r="AC550" s="54" t="s">
        <v>567</v>
      </c>
      <c r="AD550" s="47">
        <v>796</v>
      </c>
      <c r="AE550" s="47" t="s">
        <v>555</v>
      </c>
      <c r="AF550" s="47">
        <v>1</v>
      </c>
      <c r="AG550" s="99">
        <v>45</v>
      </c>
      <c r="AH550" s="53" t="s">
        <v>4372</v>
      </c>
      <c r="AI550" s="100">
        <v>42888</v>
      </c>
      <c r="AJ550" s="53">
        <v>42888</v>
      </c>
      <c r="AK550" s="100">
        <v>43253</v>
      </c>
      <c r="AL550" s="50" t="s">
        <v>310</v>
      </c>
      <c r="AM550" s="98"/>
      <c r="AN550" s="47" t="s">
        <v>2911</v>
      </c>
      <c r="AO550" s="264" t="s">
        <v>2872</v>
      </c>
      <c r="AP550" s="48" t="s">
        <v>5035</v>
      </c>
      <c r="AQ550" s="47" t="s">
        <v>5036</v>
      </c>
      <c r="AR550" s="116" t="s">
        <v>2872</v>
      </c>
      <c r="AS550" s="115" t="e">
        <v>#N/A</v>
      </c>
      <c r="AT550" s="98" t="s">
        <v>2872</v>
      </c>
      <c r="AU550" s="89" t="s">
        <v>2872</v>
      </c>
      <c r="AV550" s="47" t="s">
        <v>5037</v>
      </c>
      <c r="AW550" s="47" t="s">
        <v>5037</v>
      </c>
    </row>
    <row r="551" spans="1:49" s="84" customFormat="1" ht="89.25">
      <c r="A551" s="47">
        <v>2</v>
      </c>
      <c r="B551" s="47" t="s">
        <v>5051</v>
      </c>
      <c r="C551" s="57" t="s">
        <v>131</v>
      </c>
      <c r="D551" s="57" t="s">
        <v>1209</v>
      </c>
      <c r="E551" s="48" t="s">
        <v>5045</v>
      </c>
      <c r="F551" s="57">
        <v>629663</v>
      </c>
      <c r="G551" s="48" t="s">
        <v>5052</v>
      </c>
      <c r="H551" s="60" t="s">
        <v>3427</v>
      </c>
      <c r="I551" s="60" t="s">
        <v>5047</v>
      </c>
      <c r="J551" s="47" t="s">
        <v>136</v>
      </c>
      <c r="K551" s="47" t="s">
        <v>136</v>
      </c>
      <c r="L551" s="47" t="s">
        <v>5048</v>
      </c>
      <c r="M551" s="47" t="s">
        <v>2910</v>
      </c>
      <c r="N551" s="47" t="s">
        <v>5033</v>
      </c>
      <c r="O551" s="89">
        <v>0</v>
      </c>
      <c r="P551" s="89">
        <v>0</v>
      </c>
      <c r="Q551" s="89">
        <v>0</v>
      </c>
      <c r="R551" s="89">
        <v>0</v>
      </c>
      <c r="S551" s="47" t="s">
        <v>214</v>
      </c>
      <c r="T551" s="52" t="s">
        <v>131</v>
      </c>
      <c r="U551" s="52" t="s">
        <v>139</v>
      </c>
      <c r="V551" s="100">
        <v>42838</v>
      </c>
      <c r="W551" s="100">
        <v>42868</v>
      </c>
      <c r="X551" s="98" t="s">
        <v>2910</v>
      </c>
      <c r="Y551" s="98" t="s">
        <v>2910</v>
      </c>
      <c r="Z551" s="98" t="s">
        <v>2910</v>
      </c>
      <c r="AA551" s="98" t="s">
        <v>2910</v>
      </c>
      <c r="AB551" s="54" t="s">
        <v>5820</v>
      </c>
      <c r="AC551" s="54" t="s">
        <v>567</v>
      </c>
      <c r="AD551" s="47">
        <v>796</v>
      </c>
      <c r="AE551" s="47" t="s">
        <v>555</v>
      </c>
      <c r="AF551" s="47">
        <v>1</v>
      </c>
      <c r="AG551" s="99">
        <v>45</v>
      </c>
      <c r="AH551" s="53" t="s">
        <v>197</v>
      </c>
      <c r="AI551" s="100">
        <v>42888</v>
      </c>
      <c r="AJ551" s="53">
        <v>42888</v>
      </c>
      <c r="AK551" s="100">
        <v>43253</v>
      </c>
      <c r="AL551" s="50" t="s">
        <v>310</v>
      </c>
      <c r="AM551" s="98"/>
      <c r="AN551" s="47" t="s">
        <v>2911</v>
      </c>
      <c r="AO551" s="264" t="s">
        <v>2872</v>
      </c>
      <c r="AP551" s="48" t="s">
        <v>5035</v>
      </c>
      <c r="AQ551" s="47" t="s">
        <v>5036</v>
      </c>
      <c r="AR551" s="116" t="s">
        <v>2872</v>
      </c>
      <c r="AS551" s="115" t="e">
        <v>#N/A</v>
      </c>
      <c r="AT551" s="98" t="s">
        <v>2872</v>
      </c>
      <c r="AU551" s="89" t="s">
        <v>2872</v>
      </c>
      <c r="AV551" s="47" t="s">
        <v>5037</v>
      </c>
      <c r="AW551" s="47" t="s">
        <v>5037</v>
      </c>
    </row>
    <row r="552" spans="1:49" s="84" customFormat="1" ht="89.25">
      <c r="A552" s="47">
        <v>2</v>
      </c>
      <c r="B552" s="47" t="s">
        <v>5053</v>
      </c>
      <c r="C552" s="57" t="s">
        <v>131</v>
      </c>
      <c r="D552" s="57" t="s">
        <v>1209</v>
      </c>
      <c r="E552" s="48" t="s">
        <v>5045</v>
      </c>
      <c r="F552" s="57">
        <v>629655</v>
      </c>
      <c r="G552" s="48" t="s">
        <v>5054</v>
      </c>
      <c r="H552" s="60" t="s">
        <v>3427</v>
      </c>
      <c r="I552" s="60" t="s">
        <v>5047</v>
      </c>
      <c r="J552" s="47" t="s">
        <v>136</v>
      </c>
      <c r="K552" s="47" t="s">
        <v>136</v>
      </c>
      <c r="L552" s="47" t="s">
        <v>5048</v>
      </c>
      <c r="M552" s="47" t="s">
        <v>2910</v>
      </c>
      <c r="N552" s="47" t="s">
        <v>5033</v>
      </c>
      <c r="O552" s="89">
        <v>0</v>
      </c>
      <c r="P552" s="89">
        <v>0</v>
      </c>
      <c r="Q552" s="89">
        <v>0</v>
      </c>
      <c r="R552" s="89">
        <v>0</v>
      </c>
      <c r="S552" s="47" t="s">
        <v>214</v>
      </c>
      <c r="T552" s="52" t="s">
        <v>131</v>
      </c>
      <c r="U552" s="52" t="s">
        <v>139</v>
      </c>
      <c r="V552" s="100">
        <v>42838</v>
      </c>
      <c r="W552" s="100">
        <v>42868</v>
      </c>
      <c r="X552" s="98" t="s">
        <v>2910</v>
      </c>
      <c r="Y552" s="98" t="s">
        <v>2910</v>
      </c>
      <c r="Z552" s="98" t="s">
        <v>2910</v>
      </c>
      <c r="AA552" s="98" t="s">
        <v>2910</v>
      </c>
      <c r="AB552" s="54" t="s">
        <v>5820</v>
      </c>
      <c r="AC552" s="54" t="s">
        <v>567</v>
      </c>
      <c r="AD552" s="47">
        <v>796</v>
      </c>
      <c r="AE552" s="47" t="s">
        <v>555</v>
      </c>
      <c r="AF552" s="47">
        <v>1</v>
      </c>
      <c r="AG552" s="99">
        <v>46</v>
      </c>
      <c r="AH552" s="53" t="s">
        <v>201</v>
      </c>
      <c r="AI552" s="100">
        <v>42888</v>
      </c>
      <c r="AJ552" s="53">
        <v>42888</v>
      </c>
      <c r="AK552" s="100">
        <v>43253</v>
      </c>
      <c r="AL552" s="50" t="s">
        <v>310</v>
      </c>
      <c r="AM552" s="98"/>
      <c r="AN552" s="47" t="s">
        <v>2911</v>
      </c>
      <c r="AO552" s="264" t="s">
        <v>2872</v>
      </c>
      <c r="AP552" s="48" t="s">
        <v>5035</v>
      </c>
      <c r="AQ552" s="47" t="s">
        <v>5036</v>
      </c>
      <c r="AR552" s="116" t="s">
        <v>2872</v>
      </c>
      <c r="AS552" s="115" t="e">
        <v>#N/A</v>
      </c>
      <c r="AT552" s="98" t="s">
        <v>2872</v>
      </c>
      <c r="AU552" s="89" t="s">
        <v>2872</v>
      </c>
      <c r="AV552" s="47" t="s">
        <v>5037</v>
      </c>
      <c r="AW552" s="47" t="s">
        <v>5037</v>
      </c>
    </row>
    <row r="553" spans="1:49" s="84" customFormat="1" ht="89.25">
      <c r="A553" s="47">
        <v>2</v>
      </c>
      <c r="B553" s="47" t="s">
        <v>5055</v>
      </c>
      <c r="C553" s="57" t="s">
        <v>131</v>
      </c>
      <c r="D553" s="57" t="s">
        <v>1209</v>
      </c>
      <c r="E553" s="48" t="s">
        <v>5045</v>
      </c>
      <c r="F553" s="57">
        <v>629657</v>
      </c>
      <c r="G553" s="48" t="s">
        <v>5056</v>
      </c>
      <c r="H553" s="60" t="s">
        <v>3427</v>
      </c>
      <c r="I553" s="60" t="s">
        <v>5047</v>
      </c>
      <c r="J553" s="47" t="s">
        <v>136</v>
      </c>
      <c r="K553" s="47" t="s">
        <v>136</v>
      </c>
      <c r="L553" s="47" t="s">
        <v>5048</v>
      </c>
      <c r="M553" s="47" t="s">
        <v>2910</v>
      </c>
      <c r="N553" s="47" t="s">
        <v>5033</v>
      </c>
      <c r="O553" s="89">
        <v>0</v>
      </c>
      <c r="P553" s="89">
        <v>0</v>
      </c>
      <c r="Q553" s="89">
        <v>0</v>
      </c>
      <c r="R553" s="89">
        <v>0</v>
      </c>
      <c r="S553" s="47" t="s">
        <v>214</v>
      </c>
      <c r="T553" s="52" t="s">
        <v>131</v>
      </c>
      <c r="U553" s="52" t="s">
        <v>139</v>
      </c>
      <c r="V553" s="100">
        <v>42838</v>
      </c>
      <c r="W553" s="100">
        <v>42868</v>
      </c>
      <c r="X553" s="98" t="s">
        <v>2910</v>
      </c>
      <c r="Y553" s="98" t="s">
        <v>2910</v>
      </c>
      <c r="Z553" s="98" t="s">
        <v>2910</v>
      </c>
      <c r="AA553" s="98" t="s">
        <v>2910</v>
      </c>
      <c r="AB553" s="54" t="s">
        <v>5820</v>
      </c>
      <c r="AC553" s="54" t="s">
        <v>567</v>
      </c>
      <c r="AD553" s="47">
        <v>796</v>
      </c>
      <c r="AE553" s="47" t="s">
        <v>555</v>
      </c>
      <c r="AF553" s="47">
        <v>1</v>
      </c>
      <c r="AG553" s="99">
        <v>46</v>
      </c>
      <c r="AH553" s="53" t="s">
        <v>201</v>
      </c>
      <c r="AI553" s="100">
        <v>42888</v>
      </c>
      <c r="AJ553" s="53">
        <v>42888</v>
      </c>
      <c r="AK553" s="100">
        <v>43253</v>
      </c>
      <c r="AL553" s="50" t="s">
        <v>310</v>
      </c>
      <c r="AM553" s="98"/>
      <c r="AN553" s="47" t="s">
        <v>2911</v>
      </c>
      <c r="AO553" s="264" t="s">
        <v>2872</v>
      </c>
      <c r="AP553" s="48" t="s">
        <v>5035</v>
      </c>
      <c r="AQ553" s="47" t="s">
        <v>5036</v>
      </c>
      <c r="AR553" s="116" t="s">
        <v>2872</v>
      </c>
      <c r="AS553" s="115" t="e">
        <v>#N/A</v>
      </c>
      <c r="AT553" s="98" t="s">
        <v>2872</v>
      </c>
      <c r="AU553" s="89" t="s">
        <v>2872</v>
      </c>
      <c r="AV553" s="47" t="s">
        <v>5037</v>
      </c>
      <c r="AW553" s="47" t="s">
        <v>5037</v>
      </c>
    </row>
    <row r="554" spans="1:49" s="84" customFormat="1" ht="69.75" customHeight="1">
      <c r="A554" s="47">
        <v>2</v>
      </c>
      <c r="B554" s="47" t="s">
        <v>5057</v>
      </c>
      <c r="C554" s="57" t="s">
        <v>131</v>
      </c>
      <c r="D554" s="57" t="s">
        <v>1209</v>
      </c>
      <c r="E554" s="48" t="s">
        <v>5045</v>
      </c>
      <c r="F554" s="57">
        <v>629665</v>
      </c>
      <c r="G554" s="48" t="s">
        <v>5058</v>
      </c>
      <c r="H554" s="60" t="s">
        <v>3427</v>
      </c>
      <c r="I554" s="60" t="s">
        <v>5047</v>
      </c>
      <c r="J554" s="47" t="s">
        <v>136</v>
      </c>
      <c r="K554" s="47" t="s">
        <v>136</v>
      </c>
      <c r="L554" s="47" t="s">
        <v>5048</v>
      </c>
      <c r="M554" s="47" t="s">
        <v>2910</v>
      </c>
      <c r="N554" s="47" t="s">
        <v>5033</v>
      </c>
      <c r="O554" s="89">
        <v>0</v>
      </c>
      <c r="P554" s="89">
        <v>0</v>
      </c>
      <c r="Q554" s="89">
        <v>0</v>
      </c>
      <c r="R554" s="89">
        <v>0</v>
      </c>
      <c r="S554" s="47" t="s">
        <v>214</v>
      </c>
      <c r="T554" s="52" t="s">
        <v>131</v>
      </c>
      <c r="U554" s="52" t="s">
        <v>139</v>
      </c>
      <c r="V554" s="100">
        <v>42838</v>
      </c>
      <c r="W554" s="100">
        <v>42868</v>
      </c>
      <c r="X554" s="98" t="s">
        <v>2910</v>
      </c>
      <c r="Y554" s="98" t="s">
        <v>2910</v>
      </c>
      <c r="Z554" s="98" t="s">
        <v>2910</v>
      </c>
      <c r="AA554" s="98" t="s">
        <v>2910</v>
      </c>
      <c r="AB554" s="54" t="s">
        <v>5820</v>
      </c>
      <c r="AC554" s="54" t="s">
        <v>567</v>
      </c>
      <c r="AD554" s="47">
        <v>796</v>
      </c>
      <c r="AE554" s="47" t="s">
        <v>555</v>
      </c>
      <c r="AF554" s="47">
        <v>1</v>
      </c>
      <c r="AG554" s="99">
        <v>46</v>
      </c>
      <c r="AH554" s="53" t="s">
        <v>201</v>
      </c>
      <c r="AI554" s="100">
        <v>42888</v>
      </c>
      <c r="AJ554" s="53">
        <v>42888</v>
      </c>
      <c r="AK554" s="100">
        <v>43253</v>
      </c>
      <c r="AL554" s="50" t="s">
        <v>310</v>
      </c>
      <c r="AM554" s="98"/>
      <c r="AN554" s="47" t="s">
        <v>2911</v>
      </c>
      <c r="AO554" s="264" t="s">
        <v>2872</v>
      </c>
      <c r="AP554" s="48" t="s">
        <v>5035</v>
      </c>
      <c r="AQ554" s="47" t="s">
        <v>5036</v>
      </c>
      <c r="AR554" s="116" t="s">
        <v>2872</v>
      </c>
      <c r="AS554" s="115" t="e">
        <v>#N/A</v>
      </c>
      <c r="AT554" s="98" t="s">
        <v>2872</v>
      </c>
      <c r="AU554" s="89" t="s">
        <v>2872</v>
      </c>
      <c r="AV554" s="47" t="s">
        <v>5037</v>
      </c>
      <c r="AW554" s="47" t="s">
        <v>5037</v>
      </c>
    </row>
    <row r="555" spans="1:49" s="84" customFormat="1" ht="79.5" customHeight="1">
      <c r="A555" s="47">
        <v>2</v>
      </c>
      <c r="B555" s="47" t="s">
        <v>5059</v>
      </c>
      <c r="C555" s="57" t="s">
        <v>131</v>
      </c>
      <c r="D555" s="57" t="s">
        <v>1209</v>
      </c>
      <c r="E555" s="48" t="s">
        <v>5045</v>
      </c>
      <c r="F555" s="57">
        <v>629666</v>
      </c>
      <c r="G555" s="48" t="s">
        <v>5060</v>
      </c>
      <c r="H555" s="50" t="s">
        <v>3427</v>
      </c>
      <c r="I555" s="47" t="s">
        <v>5047</v>
      </c>
      <c r="J555" s="47" t="s">
        <v>136</v>
      </c>
      <c r="K555" s="47" t="s">
        <v>136</v>
      </c>
      <c r="L555" s="47" t="s">
        <v>5048</v>
      </c>
      <c r="M555" s="47" t="s">
        <v>2910</v>
      </c>
      <c r="N555" s="47" t="s">
        <v>5033</v>
      </c>
      <c r="O555" s="89">
        <v>0</v>
      </c>
      <c r="P555" s="89">
        <v>0</v>
      </c>
      <c r="Q555" s="89">
        <v>0</v>
      </c>
      <c r="R555" s="89">
        <v>0</v>
      </c>
      <c r="S555" s="47" t="s">
        <v>214</v>
      </c>
      <c r="T555" s="52" t="s">
        <v>131</v>
      </c>
      <c r="U555" s="52" t="s">
        <v>139</v>
      </c>
      <c r="V555" s="100">
        <v>42838</v>
      </c>
      <c r="W555" s="100">
        <v>42868</v>
      </c>
      <c r="X555" s="98" t="s">
        <v>2910</v>
      </c>
      <c r="Y555" s="98" t="s">
        <v>2910</v>
      </c>
      <c r="Z555" s="98" t="s">
        <v>2910</v>
      </c>
      <c r="AA555" s="98" t="s">
        <v>2910</v>
      </c>
      <c r="AB555" s="54" t="s">
        <v>5820</v>
      </c>
      <c r="AC555" s="54" t="s">
        <v>567</v>
      </c>
      <c r="AD555" s="47">
        <v>796</v>
      </c>
      <c r="AE555" s="47" t="s">
        <v>555</v>
      </c>
      <c r="AF555" s="47">
        <v>1</v>
      </c>
      <c r="AG555" s="99">
        <v>46</v>
      </c>
      <c r="AH555" s="53" t="s">
        <v>201</v>
      </c>
      <c r="AI555" s="100">
        <v>42888</v>
      </c>
      <c r="AJ555" s="53">
        <v>42888</v>
      </c>
      <c r="AK555" s="100">
        <v>43253</v>
      </c>
      <c r="AL555" s="50" t="s">
        <v>310</v>
      </c>
      <c r="AM555" s="98"/>
      <c r="AN555" s="47" t="s">
        <v>2911</v>
      </c>
      <c r="AO555" s="264" t="s">
        <v>2872</v>
      </c>
      <c r="AP555" s="48" t="s">
        <v>5035</v>
      </c>
      <c r="AQ555" s="47" t="s">
        <v>5036</v>
      </c>
      <c r="AR555" s="116" t="s">
        <v>2872</v>
      </c>
      <c r="AS555" s="115" t="e">
        <v>#N/A</v>
      </c>
      <c r="AT555" s="98" t="s">
        <v>2872</v>
      </c>
      <c r="AU555" s="89" t="s">
        <v>2872</v>
      </c>
      <c r="AV555" s="47" t="s">
        <v>5037</v>
      </c>
      <c r="AW555" s="47" t="s">
        <v>5037</v>
      </c>
    </row>
    <row r="556" spans="1:49" s="84" customFormat="1" ht="75" customHeight="1">
      <c r="A556" s="47">
        <v>2</v>
      </c>
      <c r="B556" s="47" t="s">
        <v>5061</v>
      </c>
      <c r="C556" s="57" t="s">
        <v>131</v>
      </c>
      <c r="D556" s="57" t="s">
        <v>2728</v>
      </c>
      <c r="E556" s="48" t="s">
        <v>2962</v>
      </c>
      <c r="F556" s="57" t="s">
        <v>5821</v>
      </c>
      <c r="G556" s="48" t="s">
        <v>5062</v>
      </c>
      <c r="H556" s="50" t="s">
        <v>1878</v>
      </c>
      <c r="I556" s="47" t="s">
        <v>1878</v>
      </c>
      <c r="J556" s="47" t="s">
        <v>136</v>
      </c>
      <c r="K556" s="47" t="s">
        <v>136</v>
      </c>
      <c r="L556" s="47" t="s">
        <v>2885</v>
      </c>
      <c r="M556" s="47" t="s">
        <v>2910</v>
      </c>
      <c r="N556" s="47" t="s">
        <v>1268</v>
      </c>
      <c r="O556" s="89">
        <v>212996.58821671628</v>
      </c>
      <c r="P556" s="89">
        <v>149097.61129201818</v>
      </c>
      <c r="Q556" s="89">
        <v>149097.61129201818</v>
      </c>
      <c r="R556" s="89">
        <v>175935.18132458144</v>
      </c>
      <c r="S556" s="47" t="s">
        <v>906</v>
      </c>
      <c r="T556" s="52" t="s">
        <v>131</v>
      </c>
      <c r="U556" s="52" t="s">
        <v>139</v>
      </c>
      <c r="V556" s="100">
        <v>42760</v>
      </c>
      <c r="W556" s="100">
        <v>42820</v>
      </c>
      <c r="X556" s="98"/>
      <c r="Y556" s="98"/>
      <c r="Z556" s="98"/>
      <c r="AA556" s="98"/>
      <c r="AB556" s="54" t="s">
        <v>5281</v>
      </c>
      <c r="AC556" s="54" t="s">
        <v>567</v>
      </c>
      <c r="AD556" s="47">
        <v>796</v>
      </c>
      <c r="AE556" s="47" t="s">
        <v>555</v>
      </c>
      <c r="AF556" s="47">
        <v>1</v>
      </c>
      <c r="AG556" s="99">
        <v>46</v>
      </c>
      <c r="AH556" s="53" t="s">
        <v>201</v>
      </c>
      <c r="AI556" s="100">
        <v>42840</v>
      </c>
      <c r="AJ556" s="53">
        <v>42840</v>
      </c>
      <c r="AK556" s="100">
        <v>43554</v>
      </c>
      <c r="AL556" s="50" t="s">
        <v>604</v>
      </c>
      <c r="AM556" s="98"/>
      <c r="AN556" s="47" t="s">
        <v>2911</v>
      </c>
      <c r="AO556" s="264" t="s">
        <v>5063</v>
      </c>
      <c r="AP556" s="48" t="s">
        <v>5064</v>
      </c>
      <c r="AQ556" s="47" t="s">
        <v>5065</v>
      </c>
      <c r="AR556" s="116">
        <v>2021</v>
      </c>
      <c r="AS556" s="115">
        <v>652559.87100000004</v>
      </c>
      <c r="AT556" s="98">
        <v>40</v>
      </c>
      <c r="AU556" s="89">
        <v>75</v>
      </c>
      <c r="AV556" s="47" t="s">
        <v>136</v>
      </c>
      <c r="AW556" s="47" t="s">
        <v>3446</v>
      </c>
    </row>
    <row r="557" spans="1:49" s="84" customFormat="1" ht="60.75" customHeight="1">
      <c r="A557" s="47">
        <v>2</v>
      </c>
      <c r="B557" s="47" t="s">
        <v>5066</v>
      </c>
      <c r="C557" s="57" t="s">
        <v>131</v>
      </c>
      <c r="D557" s="57" t="s">
        <v>2728</v>
      </c>
      <c r="E557" s="48" t="s">
        <v>3448</v>
      </c>
      <c r="F557" s="57" t="s">
        <v>5822</v>
      </c>
      <c r="G557" s="48" t="s">
        <v>5067</v>
      </c>
      <c r="H557" s="50" t="s">
        <v>2603</v>
      </c>
      <c r="I557" s="47">
        <v>71</v>
      </c>
      <c r="J557" s="47" t="s">
        <v>136</v>
      </c>
      <c r="K557" s="47" t="s">
        <v>136</v>
      </c>
      <c r="L557" s="47" t="s">
        <v>2909</v>
      </c>
      <c r="M557" s="47" t="s">
        <v>2910</v>
      </c>
      <c r="N557" s="47" t="s">
        <v>2867</v>
      </c>
      <c r="O557" s="89">
        <v>117254.38135593222</v>
      </c>
      <c r="P557" s="89">
        <v>116540.62711864407</v>
      </c>
      <c r="Q557" s="89">
        <v>116540.62711864407</v>
      </c>
      <c r="R557" s="89">
        <v>137517.94</v>
      </c>
      <c r="S557" s="47" t="s">
        <v>566</v>
      </c>
      <c r="T557" s="52" t="s">
        <v>131</v>
      </c>
      <c r="U557" s="52" t="s">
        <v>139</v>
      </c>
      <c r="V557" s="100">
        <v>42977</v>
      </c>
      <c r="W557" s="100">
        <v>43022</v>
      </c>
      <c r="X557" s="98"/>
      <c r="Y557" s="98"/>
      <c r="Z557" s="98"/>
      <c r="AA557" s="98"/>
      <c r="AB557" s="54" t="s">
        <v>5400</v>
      </c>
      <c r="AC557" s="54" t="s">
        <v>567</v>
      </c>
      <c r="AD557" s="47">
        <v>796</v>
      </c>
      <c r="AE557" s="47" t="s">
        <v>555</v>
      </c>
      <c r="AF557" s="47">
        <v>1</v>
      </c>
      <c r="AG557" s="99">
        <v>46</v>
      </c>
      <c r="AH557" s="53" t="s">
        <v>201</v>
      </c>
      <c r="AI557" s="100">
        <v>43042</v>
      </c>
      <c r="AJ557" s="53">
        <v>43042</v>
      </c>
      <c r="AK557" s="100">
        <v>43464</v>
      </c>
      <c r="AL557" s="50" t="s">
        <v>310</v>
      </c>
      <c r="AM557" s="98"/>
      <c r="AN557" s="47" t="s">
        <v>2911</v>
      </c>
      <c r="AO557" s="264" t="s">
        <v>5068</v>
      </c>
      <c r="AP557" s="48" t="s">
        <v>5069</v>
      </c>
      <c r="AQ557" s="47" t="s">
        <v>2914</v>
      </c>
      <c r="AR557" s="116">
        <v>2022</v>
      </c>
      <c r="AS557" s="115">
        <v>139230.22999999992</v>
      </c>
      <c r="AT557" s="98">
        <v>0</v>
      </c>
      <c r="AU557" s="89"/>
      <c r="AV557" s="47" t="s">
        <v>136</v>
      </c>
      <c r="AW557" s="47" t="s">
        <v>3446</v>
      </c>
    </row>
    <row r="558" spans="1:49" s="84" customFormat="1" ht="66.75" customHeight="1">
      <c r="A558" s="47">
        <v>2</v>
      </c>
      <c r="B558" s="47" t="s">
        <v>5070</v>
      </c>
      <c r="C558" s="57" t="s">
        <v>131</v>
      </c>
      <c r="D558" s="57" t="s">
        <v>2728</v>
      </c>
      <c r="E558" s="48" t="s">
        <v>3442</v>
      </c>
      <c r="F558" s="57" t="s">
        <v>5823</v>
      </c>
      <c r="G558" s="48" t="s">
        <v>5071</v>
      </c>
      <c r="H558" s="50" t="s">
        <v>2907</v>
      </c>
      <c r="I558" s="47" t="s">
        <v>2907</v>
      </c>
      <c r="J558" s="47" t="s">
        <v>136</v>
      </c>
      <c r="K558" s="47" t="s">
        <v>136</v>
      </c>
      <c r="L558" s="47" t="s">
        <v>2885</v>
      </c>
      <c r="M558" s="47" t="s">
        <v>2910</v>
      </c>
      <c r="N558" s="47" t="s">
        <v>5072</v>
      </c>
      <c r="O558" s="89">
        <v>299477.53389830509</v>
      </c>
      <c r="P558" s="89">
        <v>209634.27118644069</v>
      </c>
      <c r="Q558" s="89">
        <v>209634.27118644069</v>
      </c>
      <c r="R558" s="89">
        <v>247368.44</v>
      </c>
      <c r="S558" s="47" t="s">
        <v>906</v>
      </c>
      <c r="T558" s="52" t="s">
        <v>131</v>
      </c>
      <c r="U558" s="52" t="s">
        <v>139</v>
      </c>
      <c r="V558" s="100">
        <v>42901</v>
      </c>
      <c r="W558" s="100">
        <v>42961</v>
      </c>
      <c r="X558" s="98"/>
      <c r="Y558" s="98"/>
      <c r="Z558" s="98"/>
      <c r="AA558" s="98"/>
      <c r="AB558" s="54" t="s">
        <v>5398</v>
      </c>
      <c r="AC558" s="54" t="s">
        <v>567</v>
      </c>
      <c r="AD558" s="47">
        <v>797</v>
      </c>
      <c r="AE558" s="47" t="s">
        <v>555</v>
      </c>
      <c r="AF558" s="47">
        <v>1</v>
      </c>
      <c r="AG558" s="99">
        <v>46</v>
      </c>
      <c r="AH558" s="53" t="s">
        <v>201</v>
      </c>
      <c r="AI558" s="100">
        <v>42981</v>
      </c>
      <c r="AJ558" s="53">
        <v>42981</v>
      </c>
      <c r="AK558" s="100">
        <v>43966</v>
      </c>
      <c r="AL558" s="50" t="s">
        <v>4236</v>
      </c>
      <c r="AM558" s="98"/>
      <c r="AN558" s="47" t="s">
        <v>2911</v>
      </c>
      <c r="AO558" s="264" t="s">
        <v>5073</v>
      </c>
      <c r="AP558" s="48" t="s">
        <v>5074</v>
      </c>
      <c r="AQ558" s="47" t="s">
        <v>5075</v>
      </c>
      <c r="AR558" s="116">
        <v>2021</v>
      </c>
      <c r="AS558" s="115">
        <v>1904184.7855999998</v>
      </c>
      <c r="AT558" s="98">
        <v>500</v>
      </c>
      <c r="AU558" s="89"/>
      <c r="AV558" s="47" t="s">
        <v>136</v>
      </c>
      <c r="AW558" s="47" t="s">
        <v>3446</v>
      </c>
    </row>
    <row r="559" spans="1:49" s="84" customFormat="1" ht="61.5" customHeight="1">
      <c r="A559" s="47">
        <v>2</v>
      </c>
      <c r="B559" s="47" t="s">
        <v>5076</v>
      </c>
      <c r="C559" s="57" t="s">
        <v>131</v>
      </c>
      <c r="D559" s="57" t="s">
        <v>2728</v>
      </c>
      <c r="E559" s="48" t="s">
        <v>3454</v>
      </c>
      <c r="F559" s="57" t="s">
        <v>5824</v>
      </c>
      <c r="G559" s="48" t="s">
        <v>5077</v>
      </c>
      <c r="H559" s="50" t="s">
        <v>1878</v>
      </c>
      <c r="I559" s="47" t="s">
        <v>1878</v>
      </c>
      <c r="J559" s="47" t="s">
        <v>136</v>
      </c>
      <c r="K559" s="47" t="s">
        <v>136</v>
      </c>
      <c r="L559" s="47" t="s">
        <v>2885</v>
      </c>
      <c r="M559" s="47" t="s">
        <v>2910</v>
      </c>
      <c r="N559" s="47" t="s">
        <v>5072</v>
      </c>
      <c r="O559" s="89">
        <v>38711.22</v>
      </c>
      <c r="P559" s="89">
        <v>38684</v>
      </c>
      <c r="Q559" s="89">
        <v>38684</v>
      </c>
      <c r="R559" s="89">
        <v>45647.119999999995</v>
      </c>
      <c r="S559" s="47" t="s">
        <v>906</v>
      </c>
      <c r="T559" s="52" t="s">
        <v>131</v>
      </c>
      <c r="U559" s="52" t="s">
        <v>139</v>
      </c>
      <c r="V559" s="100">
        <v>42765</v>
      </c>
      <c r="W559" s="100">
        <v>42825</v>
      </c>
      <c r="X559" s="98"/>
      <c r="Y559" s="98"/>
      <c r="Z559" s="98"/>
      <c r="AA559" s="98"/>
      <c r="AB559" s="54" t="s">
        <v>5402</v>
      </c>
      <c r="AC559" s="54" t="s">
        <v>567</v>
      </c>
      <c r="AD559" s="47">
        <v>799</v>
      </c>
      <c r="AE559" s="47" t="s">
        <v>555</v>
      </c>
      <c r="AF559" s="47">
        <v>1</v>
      </c>
      <c r="AG559" s="99">
        <v>46</v>
      </c>
      <c r="AH559" s="53" t="s">
        <v>201</v>
      </c>
      <c r="AI559" s="100">
        <v>42845</v>
      </c>
      <c r="AJ559" s="53">
        <v>42845</v>
      </c>
      <c r="AK559" s="100">
        <v>43099</v>
      </c>
      <c r="AL559" s="50">
        <v>2017</v>
      </c>
      <c r="AM559" s="98"/>
      <c r="AN559" s="47" t="s">
        <v>2911</v>
      </c>
      <c r="AO559" s="264" t="s">
        <v>5078</v>
      </c>
      <c r="AP559" s="48" t="s">
        <v>5079</v>
      </c>
      <c r="AQ559" s="47" t="s">
        <v>5080</v>
      </c>
      <c r="AR559" s="116">
        <v>2018</v>
      </c>
      <c r="AS559" s="115">
        <v>249215.42180000004</v>
      </c>
      <c r="AT559" s="98">
        <v>0</v>
      </c>
      <c r="AU559" s="89"/>
      <c r="AV559" s="47" t="s">
        <v>136</v>
      </c>
      <c r="AW559" s="47" t="s">
        <v>3446</v>
      </c>
    </row>
    <row r="560" spans="1:49" s="84" customFormat="1" ht="72" customHeight="1">
      <c r="A560" s="47">
        <v>2</v>
      </c>
      <c r="B560" s="47" t="s">
        <v>5081</v>
      </c>
      <c r="C560" s="57" t="s">
        <v>131</v>
      </c>
      <c r="D560" s="57" t="s">
        <v>2728</v>
      </c>
      <c r="E560" s="48" t="s">
        <v>3448</v>
      </c>
      <c r="F560" s="57" t="s">
        <v>5825</v>
      </c>
      <c r="G560" s="48" t="s">
        <v>5082</v>
      </c>
      <c r="H560" s="50" t="s">
        <v>2603</v>
      </c>
      <c r="I560" s="47">
        <v>71</v>
      </c>
      <c r="J560" s="47" t="s">
        <v>136</v>
      </c>
      <c r="K560" s="47" t="s">
        <v>136</v>
      </c>
      <c r="L560" s="47" t="s">
        <v>2885</v>
      </c>
      <c r="M560" s="47" t="s">
        <v>2910</v>
      </c>
      <c r="N560" s="47" t="s">
        <v>5072</v>
      </c>
      <c r="O560" s="89">
        <v>1781.3714165231886</v>
      </c>
      <c r="P560" s="89">
        <v>1246.959991566232</v>
      </c>
      <c r="Q560" s="89">
        <v>1246.959991566232</v>
      </c>
      <c r="R560" s="89">
        <v>1471.4127900481537</v>
      </c>
      <c r="S560" s="47" t="s">
        <v>566</v>
      </c>
      <c r="T560" s="52" t="s">
        <v>131</v>
      </c>
      <c r="U560" s="52" t="s">
        <v>139</v>
      </c>
      <c r="V560" s="100">
        <v>42824</v>
      </c>
      <c r="W560" s="100">
        <v>42869</v>
      </c>
      <c r="X560" s="98"/>
      <c r="Y560" s="98"/>
      <c r="Z560" s="98"/>
      <c r="AA560" s="98"/>
      <c r="AB560" s="54" t="s">
        <v>5400</v>
      </c>
      <c r="AC560" s="54" t="s">
        <v>567</v>
      </c>
      <c r="AD560" s="47">
        <v>800</v>
      </c>
      <c r="AE560" s="47" t="s">
        <v>555</v>
      </c>
      <c r="AF560" s="47">
        <v>1</v>
      </c>
      <c r="AG560" s="99">
        <v>46</v>
      </c>
      <c r="AH560" s="53" t="s">
        <v>201</v>
      </c>
      <c r="AI560" s="100">
        <v>42889</v>
      </c>
      <c r="AJ560" s="53">
        <v>42889</v>
      </c>
      <c r="AK560" s="100">
        <v>43464</v>
      </c>
      <c r="AL560" s="50" t="s">
        <v>310</v>
      </c>
      <c r="AM560" s="98"/>
      <c r="AN560" s="47" t="s">
        <v>2911</v>
      </c>
      <c r="AO560" s="264" t="s">
        <v>5083</v>
      </c>
      <c r="AP560" s="48" t="s">
        <v>5084</v>
      </c>
      <c r="AQ560" s="47" t="s">
        <v>5085</v>
      </c>
      <c r="AR560" s="116">
        <v>2019</v>
      </c>
      <c r="AS560" s="115">
        <v>769678.59999999986</v>
      </c>
      <c r="AT560" s="98">
        <v>126</v>
      </c>
      <c r="AU560" s="89"/>
      <c r="AV560" s="47" t="s">
        <v>136</v>
      </c>
      <c r="AW560" s="47" t="s">
        <v>3446</v>
      </c>
    </row>
    <row r="561" spans="1:49" s="84" customFormat="1" ht="102">
      <c r="A561" s="47">
        <v>2</v>
      </c>
      <c r="B561" s="47" t="s">
        <v>5086</v>
      </c>
      <c r="C561" s="57" t="s">
        <v>131</v>
      </c>
      <c r="D561" s="57" t="s">
        <v>2728</v>
      </c>
      <c r="E561" s="48" t="s">
        <v>3992</v>
      </c>
      <c r="F561" s="57" t="s">
        <v>5826</v>
      </c>
      <c r="G561" s="48" t="s">
        <v>5087</v>
      </c>
      <c r="H561" s="50" t="s">
        <v>2907</v>
      </c>
      <c r="I561" s="47" t="s">
        <v>2907</v>
      </c>
      <c r="J561" s="47" t="s">
        <v>136</v>
      </c>
      <c r="K561" s="47" t="s">
        <v>136</v>
      </c>
      <c r="L561" s="47" t="s">
        <v>2885</v>
      </c>
      <c r="M561" s="47" t="s">
        <v>2910</v>
      </c>
      <c r="N561" s="47" t="s">
        <v>4087</v>
      </c>
      <c r="O561" s="89">
        <v>103775.51338919555</v>
      </c>
      <c r="P561" s="89">
        <v>101950.80133160556</v>
      </c>
      <c r="Q561" s="89">
        <v>101950.80133160556</v>
      </c>
      <c r="R561" s="89">
        <v>120301.94557129455</v>
      </c>
      <c r="S561" s="47" t="s">
        <v>906</v>
      </c>
      <c r="T561" s="52" t="s">
        <v>131</v>
      </c>
      <c r="U561" s="52" t="s">
        <v>139</v>
      </c>
      <c r="V561" s="100">
        <v>42781</v>
      </c>
      <c r="W561" s="100">
        <v>42841</v>
      </c>
      <c r="X561" s="98"/>
      <c r="Y561" s="98"/>
      <c r="Z561" s="98"/>
      <c r="AA561" s="98"/>
      <c r="AB561" s="54" t="s">
        <v>5558</v>
      </c>
      <c r="AC561" s="54" t="s">
        <v>567</v>
      </c>
      <c r="AD561" s="47">
        <v>802</v>
      </c>
      <c r="AE561" s="47" t="s">
        <v>555</v>
      </c>
      <c r="AF561" s="47">
        <v>1</v>
      </c>
      <c r="AG561" s="99">
        <v>46</v>
      </c>
      <c r="AH561" s="53" t="s">
        <v>201</v>
      </c>
      <c r="AI561" s="100">
        <v>42861</v>
      </c>
      <c r="AJ561" s="53">
        <v>42861</v>
      </c>
      <c r="AK561" s="100">
        <v>43099</v>
      </c>
      <c r="AL561" s="50">
        <v>2017</v>
      </c>
      <c r="AM561" s="98"/>
      <c r="AN561" s="47" t="s">
        <v>2911</v>
      </c>
      <c r="AO561" s="264" t="s">
        <v>5088</v>
      </c>
      <c r="AP561" s="48" t="s">
        <v>5089</v>
      </c>
      <c r="AQ561" s="47" t="s">
        <v>2914</v>
      </c>
      <c r="AR561" s="116">
        <v>2018</v>
      </c>
      <c r="AS561" s="115">
        <v>138898.15400000001</v>
      </c>
      <c r="AT561" s="98">
        <v>0</v>
      </c>
      <c r="AU561" s="89"/>
      <c r="AV561" s="47" t="s">
        <v>136</v>
      </c>
      <c r="AW561" s="47" t="s">
        <v>3446</v>
      </c>
    </row>
    <row r="562" spans="1:49" s="84" customFormat="1" ht="102">
      <c r="A562" s="47">
        <v>2</v>
      </c>
      <c r="B562" s="47" t="s">
        <v>5090</v>
      </c>
      <c r="C562" s="57" t="s">
        <v>131</v>
      </c>
      <c r="D562" s="57" t="s">
        <v>2728</v>
      </c>
      <c r="E562" s="48" t="s">
        <v>3992</v>
      </c>
      <c r="F562" s="57" t="s">
        <v>5827</v>
      </c>
      <c r="G562" s="48" t="s">
        <v>5091</v>
      </c>
      <c r="H562" s="50" t="s">
        <v>2907</v>
      </c>
      <c r="I562" s="47" t="s">
        <v>2907</v>
      </c>
      <c r="J562" s="47" t="s">
        <v>136</v>
      </c>
      <c r="K562" s="47" t="s">
        <v>136</v>
      </c>
      <c r="L562" s="47" t="s">
        <v>2885</v>
      </c>
      <c r="M562" s="47" t="s">
        <v>2910</v>
      </c>
      <c r="N562" s="47" t="s">
        <v>4087</v>
      </c>
      <c r="O562" s="89">
        <v>101023.23</v>
      </c>
      <c r="P562" s="89">
        <v>86981.576271186437</v>
      </c>
      <c r="Q562" s="89">
        <v>86981.576271186437</v>
      </c>
      <c r="R562" s="89">
        <v>102638.26</v>
      </c>
      <c r="S562" s="47" t="s">
        <v>906</v>
      </c>
      <c r="T562" s="52" t="s">
        <v>131</v>
      </c>
      <c r="U562" s="52" t="s">
        <v>139</v>
      </c>
      <c r="V562" s="100">
        <v>42993</v>
      </c>
      <c r="W562" s="100">
        <v>43053</v>
      </c>
      <c r="X562" s="98"/>
      <c r="Y562" s="98"/>
      <c r="Z562" s="98"/>
      <c r="AA562" s="98"/>
      <c r="AB562" s="54" t="s">
        <v>5558</v>
      </c>
      <c r="AC562" s="54" t="s">
        <v>567</v>
      </c>
      <c r="AD562" s="47">
        <v>803</v>
      </c>
      <c r="AE562" s="47" t="s">
        <v>555</v>
      </c>
      <c r="AF562" s="47">
        <v>1</v>
      </c>
      <c r="AG562" s="99">
        <v>46</v>
      </c>
      <c r="AH562" s="53" t="s">
        <v>201</v>
      </c>
      <c r="AI562" s="100">
        <v>43073</v>
      </c>
      <c r="AJ562" s="53">
        <v>43073</v>
      </c>
      <c r="AK562" s="100">
        <v>44925</v>
      </c>
      <c r="AL562" s="50" t="s">
        <v>602</v>
      </c>
      <c r="AM562" s="98"/>
      <c r="AN562" s="47" t="s">
        <v>2911</v>
      </c>
      <c r="AO562" s="264" t="s">
        <v>5092</v>
      </c>
      <c r="AP562" s="48" t="s">
        <v>5093</v>
      </c>
      <c r="AQ562" s="47" t="s">
        <v>2914</v>
      </c>
      <c r="AR562" s="116">
        <v>2022</v>
      </c>
      <c r="AS562" s="115">
        <v>180907.08620000002</v>
      </c>
      <c r="AT562" s="98">
        <v>32</v>
      </c>
      <c r="AU562" s="89"/>
      <c r="AV562" s="47" t="s">
        <v>136</v>
      </c>
      <c r="AW562" s="47" t="s">
        <v>3446</v>
      </c>
    </row>
    <row r="563" spans="1:49" s="84" customFormat="1" ht="89.25">
      <c r="A563" s="47">
        <v>2</v>
      </c>
      <c r="B563" s="47" t="s">
        <v>5094</v>
      </c>
      <c r="C563" s="57" t="s">
        <v>131</v>
      </c>
      <c r="D563" s="57" t="s">
        <v>2728</v>
      </c>
      <c r="E563" s="48" t="s">
        <v>4031</v>
      </c>
      <c r="F563" s="57" t="s">
        <v>5828</v>
      </c>
      <c r="G563" s="48" t="s">
        <v>5095</v>
      </c>
      <c r="H563" s="50" t="s">
        <v>2907</v>
      </c>
      <c r="I563" s="47" t="s">
        <v>2907</v>
      </c>
      <c r="J563" s="47" t="s">
        <v>136</v>
      </c>
      <c r="K563" s="47" t="s">
        <v>136</v>
      </c>
      <c r="L563" s="47" t="s">
        <v>2885</v>
      </c>
      <c r="M563" s="47" t="s">
        <v>2910</v>
      </c>
      <c r="N563" s="47" t="s">
        <v>2867</v>
      </c>
      <c r="O563" s="89">
        <v>41373.144415254203</v>
      </c>
      <c r="P563" s="89">
        <v>39280.483050847462</v>
      </c>
      <c r="Q563" s="89">
        <v>39280.483050847462</v>
      </c>
      <c r="R563" s="89">
        <v>46350.97</v>
      </c>
      <c r="S563" s="47" t="s">
        <v>906</v>
      </c>
      <c r="T563" s="52" t="s">
        <v>131</v>
      </c>
      <c r="U563" s="52" t="s">
        <v>139</v>
      </c>
      <c r="V563" s="100">
        <v>42765</v>
      </c>
      <c r="W563" s="100">
        <v>42825</v>
      </c>
      <c r="X563" s="98"/>
      <c r="Y563" s="98"/>
      <c r="Z563" s="98"/>
      <c r="AA563" s="98"/>
      <c r="AB563" s="54" t="s">
        <v>5568</v>
      </c>
      <c r="AC563" s="54" t="s">
        <v>567</v>
      </c>
      <c r="AD563" s="47">
        <v>796</v>
      </c>
      <c r="AE563" s="47" t="s">
        <v>555</v>
      </c>
      <c r="AF563" s="47">
        <v>1</v>
      </c>
      <c r="AG563" s="99">
        <v>46</v>
      </c>
      <c r="AH563" s="53" t="s">
        <v>201</v>
      </c>
      <c r="AI563" s="100">
        <v>42845</v>
      </c>
      <c r="AJ563" s="53">
        <v>42845</v>
      </c>
      <c r="AK563" s="100">
        <v>43465</v>
      </c>
      <c r="AL563" s="50" t="s">
        <v>310</v>
      </c>
      <c r="AM563" s="98"/>
      <c r="AN563" s="47" t="s">
        <v>2911</v>
      </c>
      <c r="AO563" s="264" t="s">
        <v>5096</v>
      </c>
      <c r="AP563" s="48" t="s">
        <v>5097</v>
      </c>
      <c r="AQ563" s="47" t="s">
        <v>2914</v>
      </c>
      <c r="AR563" s="116">
        <v>2018</v>
      </c>
      <c r="AS563" s="115">
        <v>54161.306099999987</v>
      </c>
      <c r="AT563" s="98">
        <v>0</v>
      </c>
      <c r="AU563" s="89"/>
      <c r="AV563" s="47" t="s">
        <v>136</v>
      </c>
      <c r="AW563" s="47" t="s">
        <v>3048</v>
      </c>
    </row>
    <row r="564" spans="1:49" s="84" customFormat="1" ht="49.5" customHeight="1">
      <c r="A564" s="47">
        <v>2</v>
      </c>
      <c r="B564" s="47" t="s">
        <v>5098</v>
      </c>
      <c r="C564" s="57" t="s">
        <v>131</v>
      </c>
      <c r="D564" s="57" t="s">
        <v>2728</v>
      </c>
      <c r="E564" s="48" t="s">
        <v>4031</v>
      </c>
      <c r="F564" s="57" t="s">
        <v>5829</v>
      </c>
      <c r="G564" s="48" t="s">
        <v>5099</v>
      </c>
      <c r="H564" s="50" t="s">
        <v>2907</v>
      </c>
      <c r="I564" s="47" t="s">
        <v>2908</v>
      </c>
      <c r="J564" s="47" t="s">
        <v>135</v>
      </c>
      <c r="K564" s="47" t="s">
        <v>136</v>
      </c>
      <c r="L564" s="47" t="s">
        <v>2917</v>
      </c>
      <c r="M564" s="47" t="s">
        <v>2910</v>
      </c>
      <c r="N564" s="47" t="s">
        <v>2867</v>
      </c>
      <c r="O564" s="89">
        <v>2816.2033898305099</v>
      </c>
      <c r="P564" s="89">
        <v>2798.2627118644068</v>
      </c>
      <c r="Q564" s="89">
        <v>2798.2627118644068</v>
      </c>
      <c r="R564" s="89">
        <v>3301.95</v>
      </c>
      <c r="S564" s="47" t="s">
        <v>566</v>
      </c>
      <c r="T564" s="52" t="s">
        <v>131</v>
      </c>
      <c r="U564" s="52" t="s">
        <v>139</v>
      </c>
      <c r="V564" s="100">
        <v>42840</v>
      </c>
      <c r="W564" s="100">
        <v>42870</v>
      </c>
      <c r="X564" s="98"/>
      <c r="Y564" s="98"/>
      <c r="Z564" s="98"/>
      <c r="AA564" s="98"/>
      <c r="AB564" s="54" t="s">
        <v>5568</v>
      </c>
      <c r="AC564" s="54" t="s">
        <v>567</v>
      </c>
      <c r="AD564" s="47">
        <v>796</v>
      </c>
      <c r="AE564" s="47" t="s">
        <v>555</v>
      </c>
      <c r="AF564" s="47">
        <v>1</v>
      </c>
      <c r="AG564" s="99">
        <v>46</v>
      </c>
      <c r="AH564" s="53" t="s">
        <v>201</v>
      </c>
      <c r="AI564" s="100">
        <v>42890</v>
      </c>
      <c r="AJ564" s="53">
        <v>42890</v>
      </c>
      <c r="AK564" s="100">
        <v>43017</v>
      </c>
      <c r="AL564" s="50">
        <v>2017</v>
      </c>
      <c r="AM564" s="98"/>
      <c r="AN564" s="47" t="s">
        <v>2911</v>
      </c>
      <c r="AO564" s="264" t="s">
        <v>5100</v>
      </c>
      <c r="AP564" s="48" t="s">
        <v>5101</v>
      </c>
      <c r="AQ564" s="47" t="s">
        <v>2914</v>
      </c>
      <c r="AR564" s="116">
        <v>2018</v>
      </c>
      <c r="AS564" s="115">
        <v>3454.2126665999995</v>
      </c>
      <c r="AT564" s="98">
        <v>0</v>
      </c>
      <c r="AU564" s="89"/>
      <c r="AV564" s="47" t="s">
        <v>5102</v>
      </c>
      <c r="AW564" s="47" t="s">
        <v>2909</v>
      </c>
    </row>
    <row r="565" spans="1:49" s="84" customFormat="1" ht="86.25" customHeight="1">
      <c r="A565" s="47">
        <v>1</v>
      </c>
      <c r="B565" s="47" t="s">
        <v>5103</v>
      </c>
      <c r="C565" s="57" t="s">
        <v>131</v>
      </c>
      <c r="D565" s="57" t="s">
        <v>2728</v>
      </c>
      <c r="E565" s="48" t="s">
        <v>4031</v>
      </c>
      <c r="F565" s="57" t="s">
        <v>5830</v>
      </c>
      <c r="G565" s="48" t="s">
        <v>5104</v>
      </c>
      <c r="H565" s="50" t="s">
        <v>2907</v>
      </c>
      <c r="I565" s="47" t="s">
        <v>2908</v>
      </c>
      <c r="J565" s="47" t="s">
        <v>135</v>
      </c>
      <c r="K565" s="47" t="s">
        <v>136</v>
      </c>
      <c r="L565" s="47" t="s">
        <v>2909</v>
      </c>
      <c r="M565" s="47" t="s">
        <v>2910</v>
      </c>
      <c r="N565" s="47" t="s">
        <v>2867</v>
      </c>
      <c r="O565" s="89">
        <v>52705.957627118711</v>
      </c>
      <c r="P565" s="89">
        <v>52089.65</v>
      </c>
      <c r="Q565" s="89">
        <v>52089.65</v>
      </c>
      <c r="R565" s="89">
        <v>61465.786999999997</v>
      </c>
      <c r="S565" s="47" t="s">
        <v>566</v>
      </c>
      <c r="T565" s="52" t="s">
        <v>131</v>
      </c>
      <c r="U565" s="52" t="s">
        <v>139</v>
      </c>
      <c r="V565" s="100">
        <v>42826</v>
      </c>
      <c r="W565" s="100">
        <v>42856</v>
      </c>
      <c r="X565" s="98"/>
      <c r="Y565" s="98"/>
      <c r="Z565" s="98"/>
      <c r="AA565" s="98"/>
      <c r="AB565" s="54" t="s">
        <v>5568</v>
      </c>
      <c r="AC565" s="54" t="s">
        <v>567</v>
      </c>
      <c r="AD565" s="47">
        <v>796</v>
      </c>
      <c r="AE565" s="47" t="s">
        <v>555</v>
      </c>
      <c r="AF565" s="47">
        <v>1</v>
      </c>
      <c r="AG565" s="99">
        <v>46</v>
      </c>
      <c r="AH565" s="53" t="s">
        <v>201</v>
      </c>
      <c r="AI565" s="100">
        <v>42876</v>
      </c>
      <c r="AJ565" s="53">
        <v>42876</v>
      </c>
      <c r="AK565" s="100">
        <v>43100</v>
      </c>
      <c r="AL565" s="50">
        <v>2017</v>
      </c>
      <c r="AM565" s="98"/>
      <c r="AN565" s="47" t="s">
        <v>2911</v>
      </c>
      <c r="AO565" s="264" t="s">
        <v>5105</v>
      </c>
      <c r="AP565" s="48" t="s">
        <v>5106</v>
      </c>
      <c r="AQ565" s="47" t="s">
        <v>2914</v>
      </c>
      <c r="AR565" s="116">
        <v>2018</v>
      </c>
      <c r="AS565" s="115">
        <v>68881.789781600004</v>
      </c>
      <c r="AT565" s="98"/>
      <c r="AU565" s="89">
        <v>8.4</v>
      </c>
      <c r="AV565" s="47" t="s">
        <v>5107</v>
      </c>
      <c r="AW565" s="47" t="s">
        <v>2909</v>
      </c>
    </row>
    <row r="566" spans="1:49" s="84" customFormat="1" ht="66" customHeight="1">
      <c r="A566" s="47">
        <v>1</v>
      </c>
      <c r="B566" s="47" t="s">
        <v>5108</v>
      </c>
      <c r="C566" s="57" t="s">
        <v>131</v>
      </c>
      <c r="D566" s="57" t="s">
        <v>2728</v>
      </c>
      <c r="E566" s="48" t="s">
        <v>4031</v>
      </c>
      <c r="F566" s="57" t="s">
        <v>5831</v>
      </c>
      <c r="G566" s="48" t="s">
        <v>5109</v>
      </c>
      <c r="H566" s="50" t="s">
        <v>2907</v>
      </c>
      <c r="I566" s="47" t="s">
        <v>2908</v>
      </c>
      <c r="J566" s="47" t="s">
        <v>135</v>
      </c>
      <c r="K566" s="47" t="s">
        <v>136</v>
      </c>
      <c r="L566" s="47" t="s">
        <v>2909</v>
      </c>
      <c r="M566" s="47" t="s">
        <v>2910</v>
      </c>
      <c r="N566" s="47" t="s">
        <v>2867</v>
      </c>
      <c r="O566" s="89">
        <v>15400.194915254202</v>
      </c>
      <c r="P566" s="89">
        <v>15260.96</v>
      </c>
      <c r="Q566" s="89">
        <v>15260.96</v>
      </c>
      <c r="R566" s="89">
        <v>18007.932799999999</v>
      </c>
      <c r="S566" s="47" t="s">
        <v>566</v>
      </c>
      <c r="T566" s="52" t="s">
        <v>131</v>
      </c>
      <c r="U566" s="52" t="s">
        <v>139</v>
      </c>
      <c r="V566" s="100">
        <v>42784</v>
      </c>
      <c r="W566" s="100">
        <v>42814</v>
      </c>
      <c r="X566" s="98"/>
      <c r="Y566" s="98"/>
      <c r="Z566" s="98"/>
      <c r="AA566" s="98"/>
      <c r="AB566" s="54" t="s">
        <v>5568</v>
      </c>
      <c r="AC566" s="54" t="s">
        <v>567</v>
      </c>
      <c r="AD566" s="47">
        <v>796</v>
      </c>
      <c r="AE566" s="47" t="s">
        <v>555</v>
      </c>
      <c r="AF566" s="47">
        <v>1</v>
      </c>
      <c r="AG566" s="99">
        <v>46</v>
      </c>
      <c r="AH566" s="53" t="s">
        <v>201</v>
      </c>
      <c r="AI566" s="100">
        <v>42834</v>
      </c>
      <c r="AJ566" s="53">
        <v>42834</v>
      </c>
      <c r="AK566" s="100">
        <v>43100</v>
      </c>
      <c r="AL566" s="50">
        <v>2017</v>
      </c>
      <c r="AM566" s="98"/>
      <c r="AN566" s="47" t="s">
        <v>2911</v>
      </c>
      <c r="AO566" s="264" t="s">
        <v>5110</v>
      </c>
      <c r="AP566" s="48" t="s">
        <v>5111</v>
      </c>
      <c r="AQ566" s="47" t="s">
        <v>2914</v>
      </c>
      <c r="AR566" s="116">
        <v>2018</v>
      </c>
      <c r="AS566" s="115">
        <v>20658.787873000001</v>
      </c>
      <c r="AT566" s="98"/>
      <c r="AU566" s="89">
        <v>3.4</v>
      </c>
      <c r="AV566" s="47" t="s">
        <v>5107</v>
      </c>
      <c r="AW566" s="47" t="s">
        <v>2909</v>
      </c>
    </row>
    <row r="567" spans="1:49" s="84" customFormat="1" ht="66.75" customHeight="1">
      <c r="A567" s="47">
        <v>1</v>
      </c>
      <c r="B567" s="47" t="s">
        <v>5112</v>
      </c>
      <c r="C567" s="57" t="s">
        <v>131</v>
      </c>
      <c r="D567" s="57" t="s">
        <v>2728</v>
      </c>
      <c r="E567" s="48" t="s">
        <v>4031</v>
      </c>
      <c r="F567" s="57" t="s">
        <v>5832</v>
      </c>
      <c r="G567" s="48" t="s">
        <v>5113</v>
      </c>
      <c r="H567" s="50" t="s">
        <v>2907</v>
      </c>
      <c r="I567" s="47" t="s">
        <v>2908</v>
      </c>
      <c r="J567" s="47" t="s">
        <v>135</v>
      </c>
      <c r="K567" s="47" t="s">
        <v>136</v>
      </c>
      <c r="L567" s="47" t="s">
        <v>2909</v>
      </c>
      <c r="M567" s="47" t="s">
        <v>2910</v>
      </c>
      <c r="N567" s="47" t="s">
        <v>2867</v>
      </c>
      <c r="O567" s="89">
        <v>4847.4322033898306</v>
      </c>
      <c r="P567" s="89">
        <v>4683.2299999999996</v>
      </c>
      <c r="Q567" s="89">
        <v>4683.2299999999996</v>
      </c>
      <c r="R567" s="89">
        <v>5526.2113999999992</v>
      </c>
      <c r="S567" s="47" t="s">
        <v>566</v>
      </c>
      <c r="T567" s="52" t="s">
        <v>131</v>
      </c>
      <c r="U567" s="52" t="s">
        <v>139</v>
      </c>
      <c r="V567" s="100">
        <v>42776</v>
      </c>
      <c r="W567" s="100">
        <v>42806</v>
      </c>
      <c r="X567" s="98"/>
      <c r="Y567" s="98"/>
      <c r="Z567" s="98"/>
      <c r="AA567" s="98"/>
      <c r="AB567" s="54" t="s">
        <v>5568</v>
      </c>
      <c r="AC567" s="54" t="s">
        <v>567</v>
      </c>
      <c r="AD567" s="47">
        <v>796</v>
      </c>
      <c r="AE567" s="47" t="s">
        <v>555</v>
      </c>
      <c r="AF567" s="47">
        <v>1</v>
      </c>
      <c r="AG567" s="99">
        <v>46</v>
      </c>
      <c r="AH567" s="53" t="s">
        <v>201</v>
      </c>
      <c r="AI567" s="100">
        <v>42826</v>
      </c>
      <c r="AJ567" s="53">
        <v>42826</v>
      </c>
      <c r="AK567" s="100">
        <v>43100</v>
      </c>
      <c r="AL567" s="50">
        <v>2017</v>
      </c>
      <c r="AM567" s="98"/>
      <c r="AN567" s="47" t="s">
        <v>2911</v>
      </c>
      <c r="AO567" s="264" t="s">
        <v>5114</v>
      </c>
      <c r="AP567" s="48" t="s">
        <v>5115</v>
      </c>
      <c r="AQ567" s="47" t="s">
        <v>2914</v>
      </c>
      <c r="AR567" s="116">
        <v>2018</v>
      </c>
      <c r="AS567" s="115">
        <v>6309.3886100000009</v>
      </c>
      <c r="AT567" s="98"/>
      <c r="AU567" s="89">
        <v>2</v>
      </c>
      <c r="AV567" s="47" t="s">
        <v>5107</v>
      </c>
      <c r="AW567" s="47" t="s">
        <v>2909</v>
      </c>
    </row>
    <row r="568" spans="1:49" s="84" customFormat="1" ht="83.25" customHeight="1">
      <c r="A568" s="47">
        <v>1</v>
      </c>
      <c r="B568" s="47" t="s">
        <v>5116</v>
      </c>
      <c r="C568" s="57" t="s">
        <v>131</v>
      </c>
      <c r="D568" s="57" t="s">
        <v>2728</v>
      </c>
      <c r="E568" s="48" t="s">
        <v>4031</v>
      </c>
      <c r="F568" s="57" t="s">
        <v>5833</v>
      </c>
      <c r="G568" s="48" t="s">
        <v>5117</v>
      </c>
      <c r="H568" s="50" t="s">
        <v>2907</v>
      </c>
      <c r="I568" s="47" t="s">
        <v>2908</v>
      </c>
      <c r="J568" s="47" t="s">
        <v>135</v>
      </c>
      <c r="K568" s="47" t="s">
        <v>136</v>
      </c>
      <c r="L568" s="47" t="s">
        <v>2909</v>
      </c>
      <c r="M568" s="47" t="s">
        <v>2910</v>
      </c>
      <c r="N568" s="47" t="s">
        <v>2867</v>
      </c>
      <c r="O568" s="89">
        <v>8045.5438177999995</v>
      </c>
      <c r="P568" s="89">
        <v>7977.5142372881364</v>
      </c>
      <c r="Q568" s="89">
        <v>7977.5142372881364</v>
      </c>
      <c r="R568" s="89">
        <v>9413.4668000000001</v>
      </c>
      <c r="S568" s="47" t="s">
        <v>566</v>
      </c>
      <c r="T568" s="52" t="s">
        <v>131</v>
      </c>
      <c r="U568" s="52" t="s">
        <v>139</v>
      </c>
      <c r="V568" s="100">
        <v>42782</v>
      </c>
      <c r="W568" s="100">
        <v>42812</v>
      </c>
      <c r="X568" s="98"/>
      <c r="Y568" s="98"/>
      <c r="Z568" s="98"/>
      <c r="AA568" s="98"/>
      <c r="AB568" s="54" t="s">
        <v>5568</v>
      </c>
      <c r="AC568" s="54" t="s">
        <v>567</v>
      </c>
      <c r="AD568" s="47">
        <v>796</v>
      </c>
      <c r="AE568" s="47" t="s">
        <v>555</v>
      </c>
      <c r="AF568" s="47">
        <v>1</v>
      </c>
      <c r="AG568" s="99">
        <v>46</v>
      </c>
      <c r="AH568" s="53" t="s">
        <v>201</v>
      </c>
      <c r="AI568" s="100">
        <v>42832</v>
      </c>
      <c r="AJ568" s="53">
        <v>42832</v>
      </c>
      <c r="AK568" s="100">
        <v>43100</v>
      </c>
      <c r="AL568" s="50">
        <v>2017</v>
      </c>
      <c r="AM568" s="98"/>
      <c r="AN568" s="47" t="s">
        <v>2911</v>
      </c>
      <c r="AO568" s="264" t="s">
        <v>5118</v>
      </c>
      <c r="AP568" s="48" t="s">
        <v>5119</v>
      </c>
      <c r="AQ568" s="47" t="s">
        <v>2914</v>
      </c>
      <c r="AR568" s="116">
        <v>2018</v>
      </c>
      <c r="AS568" s="115">
        <v>10718.5438178</v>
      </c>
      <c r="AT568" s="98"/>
      <c r="AU568" s="89">
        <v>1.2</v>
      </c>
      <c r="AV568" s="47" t="s">
        <v>5107</v>
      </c>
      <c r="AW568" s="47" t="s">
        <v>2909</v>
      </c>
    </row>
    <row r="569" spans="1:49" s="84" customFormat="1" ht="51">
      <c r="A569" s="47">
        <v>2</v>
      </c>
      <c r="B569" s="47" t="s">
        <v>5120</v>
      </c>
      <c r="C569" s="57" t="s">
        <v>131</v>
      </c>
      <c r="D569" s="57" t="s">
        <v>2728</v>
      </c>
      <c r="E569" s="48" t="s">
        <v>4031</v>
      </c>
      <c r="F569" s="57" t="s">
        <v>5834</v>
      </c>
      <c r="G569" s="48" t="s">
        <v>5121</v>
      </c>
      <c r="H569" s="50" t="s">
        <v>2907</v>
      </c>
      <c r="I569" s="47" t="s">
        <v>2908</v>
      </c>
      <c r="J569" s="47" t="s">
        <v>135</v>
      </c>
      <c r="K569" s="47" t="s">
        <v>136</v>
      </c>
      <c r="L569" s="47" t="s">
        <v>2917</v>
      </c>
      <c r="M569" s="47" t="s">
        <v>2910</v>
      </c>
      <c r="N569" s="47" t="s">
        <v>2867</v>
      </c>
      <c r="O569" s="89">
        <v>890.11315317626998</v>
      </c>
      <c r="P569" s="89">
        <v>884.94</v>
      </c>
      <c r="Q569" s="89">
        <v>884.94</v>
      </c>
      <c r="R569" s="89">
        <v>1044.2292</v>
      </c>
      <c r="S569" s="47" t="s">
        <v>566</v>
      </c>
      <c r="T569" s="52" t="s">
        <v>131</v>
      </c>
      <c r="U569" s="52" t="s">
        <v>139</v>
      </c>
      <c r="V569" s="100">
        <v>42782</v>
      </c>
      <c r="W569" s="100">
        <v>42812</v>
      </c>
      <c r="X569" s="98"/>
      <c r="Y569" s="98"/>
      <c r="Z569" s="98"/>
      <c r="AA569" s="98"/>
      <c r="AB569" s="54" t="s">
        <v>5568</v>
      </c>
      <c r="AC569" s="54" t="s">
        <v>567</v>
      </c>
      <c r="AD569" s="47">
        <v>796</v>
      </c>
      <c r="AE569" s="47" t="s">
        <v>555</v>
      </c>
      <c r="AF569" s="47">
        <v>1</v>
      </c>
      <c r="AG569" s="99">
        <v>46</v>
      </c>
      <c r="AH569" s="53" t="s">
        <v>201</v>
      </c>
      <c r="AI569" s="100">
        <v>42832</v>
      </c>
      <c r="AJ569" s="53">
        <v>42832</v>
      </c>
      <c r="AK569" s="100">
        <v>43100</v>
      </c>
      <c r="AL569" s="50">
        <v>2017</v>
      </c>
      <c r="AM569" s="98"/>
      <c r="AN569" s="47" t="s">
        <v>2911</v>
      </c>
      <c r="AO569" s="264" t="s">
        <v>5122</v>
      </c>
      <c r="AP569" s="48" t="s">
        <v>5123</v>
      </c>
      <c r="AQ569" s="47" t="s">
        <v>2914</v>
      </c>
      <c r="AR569" s="116">
        <v>2018</v>
      </c>
      <c r="AS569" s="115">
        <v>1115.5746786</v>
      </c>
      <c r="AT569" s="98"/>
      <c r="AU569" s="89"/>
      <c r="AV569" s="47" t="s">
        <v>5102</v>
      </c>
      <c r="AW569" s="47" t="s">
        <v>2909</v>
      </c>
    </row>
    <row r="570" spans="1:49" s="84" customFormat="1" ht="70.5" customHeight="1">
      <c r="A570" s="47">
        <v>1</v>
      </c>
      <c r="B570" s="47" t="s">
        <v>5124</v>
      </c>
      <c r="C570" s="57" t="s">
        <v>131</v>
      </c>
      <c r="D570" s="57" t="s">
        <v>2728</v>
      </c>
      <c r="E570" s="48" t="s">
        <v>4031</v>
      </c>
      <c r="F570" s="57" t="s">
        <v>5835</v>
      </c>
      <c r="G570" s="48" t="s">
        <v>5125</v>
      </c>
      <c r="H570" s="50" t="s">
        <v>2907</v>
      </c>
      <c r="I570" s="47" t="s">
        <v>2908</v>
      </c>
      <c r="J570" s="47" t="s">
        <v>135</v>
      </c>
      <c r="K570" s="47" t="s">
        <v>136</v>
      </c>
      <c r="L570" s="47" t="s">
        <v>2909</v>
      </c>
      <c r="M570" s="47" t="s">
        <v>2910</v>
      </c>
      <c r="N570" s="47" t="s">
        <v>2867</v>
      </c>
      <c r="O570" s="89">
        <v>502.07715832789705</v>
      </c>
      <c r="P570" s="89">
        <v>489.51491525423734</v>
      </c>
      <c r="Q570" s="89">
        <v>489.51491525423734</v>
      </c>
      <c r="R570" s="89">
        <v>577.62760000000003</v>
      </c>
      <c r="S570" s="47" t="s">
        <v>566</v>
      </c>
      <c r="T570" s="52" t="s">
        <v>131</v>
      </c>
      <c r="U570" s="52" t="s">
        <v>139</v>
      </c>
      <c r="V570" s="100">
        <v>42910</v>
      </c>
      <c r="W570" s="100">
        <v>42940</v>
      </c>
      <c r="X570" s="98"/>
      <c r="Y570" s="98"/>
      <c r="Z570" s="98"/>
      <c r="AA570" s="98"/>
      <c r="AB570" s="54" t="s">
        <v>5568</v>
      </c>
      <c r="AC570" s="54" t="s">
        <v>567</v>
      </c>
      <c r="AD570" s="47">
        <v>796</v>
      </c>
      <c r="AE570" s="47" t="s">
        <v>555</v>
      </c>
      <c r="AF570" s="47">
        <v>1</v>
      </c>
      <c r="AG570" s="99">
        <v>46</v>
      </c>
      <c r="AH570" s="53" t="s">
        <v>201</v>
      </c>
      <c r="AI570" s="100">
        <v>42960</v>
      </c>
      <c r="AJ570" s="53">
        <v>42960</v>
      </c>
      <c r="AK570" s="100">
        <v>43161</v>
      </c>
      <c r="AL570" s="50" t="s">
        <v>310</v>
      </c>
      <c r="AM570" s="98"/>
      <c r="AN570" s="47" t="s">
        <v>2911</v>
      </c>
      <c r="AO570" s="264" t="s">
        <v>5126</v>
      </c>
      <c r="AP570" s="48" t="s">
        <v>5127</v>
      </c>
      <c r="AQ570" s="47" t="s">
        <v>2914</v>
      </c>
      <c r="AR570" s="116">
        <v>2018</v>
      </c>
      <c r="AS570" s="115">
        <v>1432.3795799999998</v>
      </c>
      <c r="AT570" s="98"/>
      <c r="AU570" s="89">
        <v>1.4</v>
      </c>
      <c r="AV570" s="47" t="s">
        <v>5107</v>
      </c>
      <c r="AW570" s="47" t="s">
        <v>2909</v>
      </c>
    </row>
    <row r="571" spans="1:49" s="84" customFormat="1" ht="63" customHeight="1">
      <c r="A571" s="47">
        <v>1</v>
      </c>
      <c r="B571" s="47" t="s">
        <v>5128</v>
      </c>
      <c r="C571" s="57" t="s">
        <v>131</v>
      </c>
      <c r="D571" s="57" t="s">
        <v>2728</v>
      </c>
      <c r="E571" s="48" t="s">
        <v>4031</v>
      </c>
      <c r="F571" s="57" t="s">
        <v>5836</v>
      </c>
      <c r="G571" s="48" t="s">
        <v>5129</v>
      </c>
      <c r="H571" s="50" t="s">
        <v>2907</v>
      </c>
      <c r="I571" s="47" t="s">
        <v>2908</v>
      </c>
      <c r="J571" s="47" t="s">
        <v>135</v>
      </c>
      <c r="K571" s="47" t="s">
        <v>136</v>
      </c>
      <c r="L571" s="47" t="s">
        <v>2909</v>
      </c>
      <c r="M571" s="47" t="s">
        <v>2910</v>
      </c>
      <c r="N571" s="47" t="s">
        <v>2867</v>
      </c>
      <c r="O571" s="89">
        <v>62371.401660189804</v>
      </c>
      <c r="P571" s="89">
        <v>62215.54</v>
      </c>
      <c r="Q571" s="89">
        <v>62215.54</v>
      </c>
      <c r="R571" s="89">
        <v>73414.337199999994</v>
      </c>
      <c r="S571" s="47" t="s">
        <v>566</v>
      </c>
      <c r="T571" s="52" t="s">
        <v>131</v>
      </c>
      <c r="U571" s="52" t="s">
        <v>139</v>
      </c>
      <c r="V571" s="100">
        <v>42910</v>
      </c>
      <c r="W571" s="100">
        <v>42940</v>
      </c>
      <c r="X571" s="98"/>
      <c r="Y571" s="98"/>
      <c r="Z571" s="98"/>
      <c r="AA571" s="98"/>
      <c r="AB571" s="54" t="s">
        <v>5568</v>
      </c>
      <c r="AC571" s="54" t="s">
        <v>567</v>
      </c>
      <c r="AD571" s="47">
        <v>796</v>
      </c>
      <c r="AE571" s="47" t="s">
        <v>555</v>
      </c>
      <c r="AF571" s="47">
        <v>1</v>
      </c>
      <c r="AG571" s="99">
        <v>46</v>
      </c>
      <c r="AH571" s="53" t="s">
        <v>201</v>
      </c>
      <c r="AI571" s="100">
        <v>42960</v>
      </c>
      <c r="AJ571" s="53">
        <v>42960</v>
      </c>
      <c r="AK571" s="100">
        <v>44195</v>
      </c>
      <c r="AL571" s="50" t="s">
        <v>4236</v>
      </c>
      <c r="AM571" s="98"/>
      <c r="AN571" s="47" t="s">
        <v>2911</v>
      </c>
      <c r="AO571" s="264" t="s">
        <v>5130</v>
      </c>
      <c r="AP571" s="48" t="s">
        <v>5131</v>
      </c>
      <c r="AQ571" s="47" t="s">
        <v>2914</v>
      </c>
      <c r="AR571" s="116">
        <v>2021</v>
      </c>
      <c r="AS571" s="115">
        <v>80882.029456800024</v>
      </c>
      <c r="AT571" s="98"/>
      <c r="AU571" s="89">
        <v>6.6</v>
      </c>
      <c r="AV571" s="47" t="s">
        <v>5107</v>
      </c>
      <c r="AW571" s="47" t="s">
        <v>2909</v>
      </c>
    </row>
    <row r="572" spans="1:49" s="84" customFormat="1" ht="60.75" customHeight="1">
      <c r="A572" s="47">
        <v>1</v>
      </c>
      <c r="B572" s="47" t="s">
        <v>5132</v>
      </c>
      <c r="C572" s="57" t="s">
        <v>131</v>
      </c>
      <c r="D572" s="57" t="s">
        <v>2728</v>
      </c>
      <c r="E572" s="48" t="s">
        <v>4031</v>
      </c>
      <c r="F572" s="57" t="s">
        <v>5837</v>
      </c>
      <c r="G572" s="48" t="s">
        <v>5133</v>
      </c>
      <c r="H572" s="50" t="s">
        <v>2907</v>
      </c>
      <c r="I572" s="47" t="s">
        <v>2908</v>
      </c>
      <c r="J572" s="47" t="s">
        <v>135</v>
      </c>
      <c r="K572" s="47" t="s">
        <v>136</v>
      </c>
      <c r="L572" s="47" t="s">
        <v>2909</v>
      </c>
      <c r="M572" s="47" t="s">
        <v>2910</v>
      </c>
      <c r="N572" s="47" t="s">
        <v>2867</v>
      </c>
      <c r="O572" s="89">
        <v>12978.017617186299</v>
      </c>
      <c r="P572" s="89">
        <v>12638.087796610169</v>
      </c>
      <c r="Q572" s="89">
        <v>12638.087796610169</v>
      </c>
      <c r="R572" s="89">
        <v>14912.943599999999</v>
      </c>
      <c r="S572" s="47" t="s">
        <v>566</v>
      </c>
      <c r="T572" s="52" t="s">
        <v>131</v>
      </c>
      <c r="U572" s="52" t="s">
        <v>139</v>
      </c>
      <c r="V572" s="100">
        <v>42910</v>
      </c>
      <c r="W572" s="100">
        <v>42940</v>
      </c>
      <c r="X572" s="98"/>
      <c r="Y572" s="98"/>
      <c r="Z572" s="98"/>
      <c r="AA572" s="98"/>
      <c r="AB572" s="54" t="s">
        <v>5568</v>
      </c>
      <c r="AC572" s="54" t="s">
        <v>567</v>
      </c>
      <c r="AD572" s="47">
        <v>796</v>
      </c>
      <c r="AE572" s="47" t="s">
        <v>555</v>
      </c>
      <c r="AF572" s="47">
        <v>1</v>
      </c>
      <c r="AG572" s="99">
        <v>46</v>
      </c>
      <c r="AH572" s="53" t="s">
        <v>201</v>
      </c>
      <c r="AI572" s="100">
        <v>42960</v>
      </c>
      <c r="AJ572" s="53">
        <v>42960</v>
      </c>
      <c r="AK572" s="100">
        <v>43176</v>
      </c>
      <c r="AL572" s="50" t="s">
        <v>310</v>
      </c>
      <c r="AM572" s="98"/>
      <c r="AN572" s="47" t="s">
        <v>2911</v>
      </c>
      <c r="AO572" s="264" t="s">
        <v>5134</v>
      </c>
      <c r="AP572" s="48" t="s">
        <v>5135</v>
      </c>
      <c r="AQ572" s="47" t="s">
        <v>2914</v>
      </c>
      <c r="AR572" s="116">
        <v>2018</v>
      </c>
      <c r="AS572" s="115">
        <v>18560.927999999996</v>
      </c>
      <c r="AT572" s="98"/>
      <c r="AU572" s="89">
        <v>4.8</v>
      </c>
      <c r="AV572" s="47" t="s">
        <v>5107</v>
      </c>
      <c r="AW572" s="47" t="s">
        <v>2909</v>
      </c>
    </row>
    <row r="573" spans="1:49" s="84" customFormat="1" ht="66" customHeight="1">
      <c r="A573" s="47">
        <v>2</v>
      </c>
      <c r="B573" s="47" t="s">
        <v>5136</v>
      </c>
      <c r="C573" s="57" t="s">
        <v>131</v>
      </c>
      <c r="D573" s="57" t="s">
        <v>2728</v>
      </c>
      <c r="E573" s="48" t="s">
        <v>4031</v>
      </c>
      <c r="F573" s="57" t="s">
        <v>5838</v>
      </c>
      <c r="G573" s="48" t="s">
        <v>5137</v>
      </c>
      <c r="H573" s="50" t="s">
        <v>2907</v>
      </c>
      <c r="I573" s="47" t="s">
        <v>2908</v>
      </c>
      <c r="J573" s="47" t="s">
        <v>135</v>
      </c>
      <c r="K573" s="47" t="s">
        <v>136</v>
      </c>
      <c r="L573" s="47" t="s">
        <v>2917</v>
      </c>
      <c r="M573" s="47" t="s">
        <v>2910</v>
      </c>
      <c r="N573" s="47" t="s">
        <v>2867</v>
      </c>
      <c r="O573" s="89">
        <v>3768.3993053322042</v>
      </c>
      <c r="P573" s="89">
        <v>3731.42</v>
      </c>
      <c r="Q573" s="89">
        <v>3731.42</v>
      </c>
      <c r="R573" s="89">
        <v>4403.0756000000001</v>
      </c>
      <c r="S573" s="47" t="s">
        <v>566</v>
      </c>
      <c r="T573" s="52" t="s">
        <v>131</v>
      </c>
      <c r="U573" s="52" t="s">
        <v>139</v>
      </c>
      <c r="V573" s="100">
        <v>42910</v>
      </c>
      <c r="W573" s="100">
        <v>42940</v>
      </c>
      <c r="X573" s="98"/>
      <c r="Y573" s="98"/>
      <c r="Z573" s="98"/>
      <c r="AA573" s="98"/>
      <c r="AB573" s="54" t="s">
        <v>5568</v>
      </c>
      <c r="AC573" s="54" t="s">
        <v>567</v>
      </c>
      <c r="AD573" s="47">
        <v>796</v>
      </c>
      <c r="AE573" s="47" t="s">
        <v>555</v>
      </c>
      <c r="AF573" s="47">
        <v>1</v>
      </c>
      <c r="AG573" s="99">
        <v>46</v>
      </c>
      <c r="AH573" s="53" t="s">
        <v>201</v>
      </c>
      <c r="AI573" s="100">
        <v>42960</v>
      </c>
      <c r="AJ573" s="53">
        <v>42960</v>
      </c>
      <c r="AK573" s="100">
        <v>43176</v>
      </c>
      <c r="AL573" s="50" t="s">
        <v>310</v>
      </c>
      <c r="AM573" s="98"/>
      <c r="AN573" s="47" t="s">
        <v>2911</v>
      </c>
      <c r="AO573" s="264" t="s">
        <v>5138</v>
      </c>
      <c r="AP573" s="48" t="s">
        <v>5139</v>
      </c>
      <c r="AQ573" s="47" t="s">
        <v>2914</v>
      </c>
      <c r="AR573" s="116">
        <v>2018</v>
      </c>
      <c r="AS573" s="115">
        <v>4768.5479494000001</v>
      </c>
      <c r="AT573" s="98"/>
      <c r="AU573" s="89"/>
      <c r="AV573" s="47" t="s">
        <v>5102</v>
      </c>
      <c r="AW573" s="47" t="s">
        <v>2909</v>
      </c>
    </row>
    <row r="574" spans="1:49" s="84" customFormat="1" ht="68.25" customHeight="1">
      <c r="A574" s="47">
        <v>1</v>
      </c>
      <c r="B574" s="47" t="s">
        <v>5140</v>
      </c>
      <c r="C574" s="57" t="s">
        <v>131</v>
      </c>
      <c r="D574" s="57" t="s">
        <v>2728</v>
      </c>
      <c r="E574" s="48" t="s">
        <v>4031</v>
      </c>
      <c r="F574" s="57" t="s">
        <v>5839</v>
      </c>
      <c r="G574" s="48" t="s">
        <v>5141</v>
      </c>
      <c r="H574" s="50" t="s">
        <v>2907</v>
      </c>
      <c r="I574" s="47" t="s">
        <v>2908</v>
      </c>
      <c r="J574" s="47" t="s">
        <v>135</v>
      </c>
      <c r="K574" s="47" t="s">
        <v>136</v>
      </c>
      <c r="L574" s="47" t="s">
        <v>2909</v>
      </c>
      <c r="M574" s="47" t="s">
        <v>2910</v>
      </c>
      <c r="N574" s="47" t="s">
        <v>2867</v>
      </c>
      <c r="O574" s="89">
        <v>39034.625234756066</v>
      </c>
      <c r="P574" s="89">
        <v>38832.686101694919</v>
      </c>
      <c r="Q574" s="89">
        <v>38832.686101694919</v>
      </c>
      <c r="R574" s="89">
        <v>45822.569600000003</v>
      </c>
      <c r="S574" s="47" t="s">
        <v>566</v>
      </c>
      <c r="T574" s="52" t="s">
        <v>131</v>
      </c>
      <c r="U574" s="52" t="s">
        <v>139</v>
      </c>
      <c r="V574" s="100">
        <v>42771</v>
      </c>
      <c r="W574" s="100">
        <v>42801</v>
      </c>
      <c r="X574" s="98"/>
      <c r="Y574" s="98"/>
      <c r="Z574" s="98"/>
      <c r="AA574" s="98"/>
      <c r="AB574" s="54" t="s">
        <v>5568</v>
      </c>
      <c r="AC574" s="54" t="s">
        <v>567</v>
      </c>
      <c r="AD574" s="47">
        <v>796</v>
      </c>
      <c r="AE574" s="47" t="s">
        <v>555</v>
      </c>
      <c r="AF574" s="47">
        <v>1</v>
      </c>
      <c r="AG574" s="99">
        <v>46</v>
      </c>
      <c r="AH574" s="53" t="s">
        <v>201</v>
      </c>
      <c r="AI574" s="100">
        <v>42821</v>
      </c>
      <c r="AJ574" s="53">
        <v>42821</v>
      </c>
      <c r="AK574" s="100">
        <v>43100</v>
      </c>
      <c r="AL574" s="50">
        <v>2017</v>
      </c>
      <c r="AM574" s="98"/>
      <c r="AN574" s="47" t="s">
        <v>2911</v>
      </c>
      <c r="AO574" s="264" t="s">
        <v>5142</v>
      </c>
      <c r="AP574" s="48" t="s">
        <v>5143</v>
      </c>
      <c r="AQ574" s="47" t="s">
        <v>2914</v>
      </c>
      <c r="AR574" s="116">
        <v>2018</v>
      </c>
      <c r="AS574" s="115">
        <v>45930.319999999992</v>
      </c>
      <c r="AT574" s="98"/>
      <c r="AU574" s="89">
        <v>12</v>
      </c>
      <c r="AV574" s="47" t="s">
        <v>5107</v>
      </c>
      <c r="AW574" s="47" t="s">
        <v>2909</v>
      </c>
    </row>
    <row r="575" spans="1:49" s="84" customFormat="1" ht="69" customHeight="1">
      <c r="A575" s="47">
        <v>2</v>
      </c>
      <c r="B575" s="47" t="s">
        <v>5144</v>
      </c>
      <c r="C575" s="57" t="s">
        <v>131</v>
      </c>
      <c r="D575" s="57" t="s">
        <v>1477</v>
      </c>
      <c r="E575" s="48" t="s">
        <v>5145</v>
      </c>
      <c r="F575" s="57">
        <v>641603</v>
      </c>
      <c r="G575" s="48" t="s">
        <v>5146</v>
      </c>
      <c r="H575" s="50" t="s">
        <v>2907</v>
      </c>
      <c r="I575" s="47" t="s">
        <v>2907</v>
      </c>
      <c r="J575" s="47" t="s">
        <v>136</v>
      </c>
      <c r="K575" s="47" t="s">
        <v>136</v>
      </c>
      <c r="L575" s="47" t="s">
        <v>2885</v>
      </c>
      <c r="M575" s="47"/>
      <c r="N575" s="47" t="s">
        <v>2867</v>
      </c>
      <c r="O575" s="89">
        <v>256788.44067796599</v>
      </c>
      <c r="P575" s="89">
        <v>179751.9152542373</v>
      </c>
      <c r="Q575" s="89">
        <v>179751.9152542373</v>
      </c>
      <c r="R575" s="89">
        <v>212107.26</v>
      </c>
      <c r="S575" s="47" t="s">
        <v>906</v>
      </c>
      <c r="T575" s="52" t="s">
        <v>131</v>
      </c>
      <c r="U575" s="52" t="s">
        <v>139</v>
      </c>
      <c r="V575" s="100">
        <v>43009</v>
      </c>
      <c r="W575" s="100">
        <v>43069</v>
      </c>
      <c r="X575" s="98"/>
      <c r="Y575" s="98"/>
      <c r="Z575" s="98"/>
      <c r="AA575" s="98"/>
      <c r="AB575" s="54" t="s">
        <v>5840</v>
      </c>
      <c r="AC575" s="54" t="s">
        <v>567</v>
      </c>
      <c r="AD575" s="47">
        <v>796</v>
      </c>
      <c r="AE575" s="47" t="s">
        <v>555</v>
      </c>
      <c r="AF575" s="47">
        <v>1</v>
      </c>
      <c r="AG575" s="99">
        <v>45</v>
      </c>
      <c r="AH575" s="53" t="s">
        <v>197</v>
      </c>
      <c r="AI575" s="100">
        <v>43089</v>
      </c>
      <c r="AJ575" s="53">
        <v>43089</v>
      </c>
      <c r="AK575" s="100">
        <v>43464</v>
      </c>
      <c r="AL575" s="50" t="s">
        <v>310</v>
      </c>
      <c r="AM575" s="98" t="s">
        <v>2910</v>
      </c>
      <c r="AN575" s="47" t="s">
        <v>2911</v>
      </c>
      <c r="AO575" s="264" t="s">
        <v>5147</v>
      </c>
      <c r="AP575" s="48" t="s">
        <v>5148</v>
      </c>
      <c r="AQ575" s="47" t="s">
        <v>2914</v>
      </c>
      <c r="AR575" s="116">
        <v>2018</v>
      </c>
      <c r="AS575" s="115">
        <v>998628.4</v>
      </c>
      <c r="AT575" s="98">
        <v>80</v>
      </c>
      <c r="AU575" s="89"/>
      <c r="AV575" s="47" t="s">
        <v>136</v>
      </c>
      <c r="AW575" s="47" t="s">
        <v>3446</v>
      </c>
    </row>
    <row r="576" spans="1:49" s="84" customFormat="1" ht="66.75" customHeight="1">
      <c r="A576" s="47">
        <v>1</v>
      </c>
      <c r="B576" s="47" t="s">
        <v>5149</v>
      </c>
      <c r="C576" s="57" t="s">
        <v>131</v>
      </c>
      <c r="D576" s="57" t="s">
        <v>1477</v>
      </c>
      <c r="E576" s="48" t="s">
        <v>2962</v>
      </c>
      <c r="F576" s="57">
        <v>641604</v>
      </c>
      <c r="G576" s="48" t="s">
        <v>5150</v>
      </c>
      <c r="H576" s="50" t="s">
        <v>1878</v>
      </c>
      <c r="I576" s="47" t="s">
        <v>1878</v>
      </c>
      <c r="J576" s="47" t="s">
        <v>136</v>
      </c>
      <c r="K576" s="47" t="s">
        <v>136</v>
      </c>
      <c r="L576" s="47" t="s">
        <v>2885</v>
      </c>
      <c r="M576" s="47"/>
      <c r="N576" s="47" t="s">
        <v>2867</v>
      </c>
      <c r="O576" s="89">
        <v>19838.697715167717</v>
      </c>
      <c r="P576" s="89">
        <v>13887.086783199969</v>
      </c>
      <c r="Q576" s="89">
        <v>13887.086783199969</v>
      </c>
      <c r="R576" s="89">
        <v>16386.762404175963</v>
      </c>
      <c r="S576" s="47" t="s">
        <v>906</v>
      </c>
      <c r="T576" s="52" t="s">
        <v>131</v>
      </c>
      <c r="U576" s="52" t="s">
        <v>139</v>
      </c>
      <c r="V576" s="100">
        <v>42840</v>
      </c>
      <c r="W576" s="100">
        <v>42900</v>
      </c>
      <c r="X576" s="98"/>
      <c r="Y576" s="98"/>
      <c r="Z576" s="98"/>
      <c r="AA576" s="98"/>
      <c r="AB576" s="54" t="s">
        <v>5281</v>
      </c>
      <c r="AC576" s="54" t="s">
        <v>567</v>
      </c>
      <c r="AD576" s="47">
        <v>796</v>
      </c>
      <c r="AE576" s="47" t="s">
        <v>555</v>
      </c>
      <c r="AF576" s="47">
        <v>1</v>
      </c>
      <c r="AG576" s="99">
        <v>45</v>
      </c>
      <c r="AH576" s="53" t="s">
        <v>197</v>
      </c>
      <c r="AI576" s="100">
        <v>42920</v>
      </c>
      <c r="AJ576" s="53">
        <v>42920</v>
      </c>
      <c r="AK576" s="100">
        <v>43099</v>
      </c>
      <c r="AL576" s="50">
        <v>2017</v>
      </c>
      <c r="AM576" s="98" t="s">
        <v>2910</v>
      </c>
      <c r="AN576" s="47" t="s">
        <v>2911</v>
      </c>
      <c r="AO576" s="264" t="s">
        <v>5151</v>
      </c>
      <c r="AP576" s="48" t="s">
        <v>5152</v>
      </c>
      <c r="AQ576" s="47" t="s">
        <v>2914</v>
      </c>
      <c r="AR576" s="116">
        <v>2017</v>
      </c>
      <c r="AS576" s="115">
        <v>23530.185535999997</v>
      </c>
      <c r="AT576" s="98"/>
      <c r="AU576" s="89">
        <v>1.1439999999999999</v>
      </c>
      <c r="AV576" s="47" t="s">
        <v>136</v>
      </c>
      <c r="AW576" s="47" t="s">
        <v>3446</v>
      </c>
    </row>
    <row r="577" spans="1:49" s="84" customFormat="1" ht="53.25" customHeight="1">
      <c r="A577" s="47">
        <v>2</v>
      </c>
      <c r="B577" s="47" t="s">
        <v>5153</v>
      </c>
      <c r="C577" s="57" t="s">
        <v>131</v>
      </c>
      <c r="D577" s="57" t="s">
        <v>1477</v>
      </c>
      <c r="E577" s="48" t="s">
        <v>5145</v>
      </c>
      <c r="F577" s="57">
        <v>641605</v>
      </c>
      <c r="G577" s="48" t="s">
        <v>5154</v>
      </c>
      <c r="H577" s="50" t="s">
        <v>2907</v>
      </c>
      <c r="I577" s="47" t="s">
        <v>2907</v>
      </c>
      <c r="J577" s="47" t="s">
        <v>136</v>
      </c>
      <c r="K577" s="47" t="s">
        <v>136</v>
      </c>
      <c r="L577" s="47" t="s">
        <v>2885</v>
      </c>
      <c r="M577" s="47"/>
      <c r="N577" s="47" t="s">
        <v>2867</v>
      </c>
      <c r="O577" s="89">
        <v>86901.593220338997</v>
      </c>
      <c r="P577" s="89">
        <v>60831.110169491534</v>
      </c>
      <c r="Q577" s="89">
        <v>60831.110169491534</v>
      </c>
      <c r="R577" s="89">
        <v>71780.710000000006</v>
      </c>
      <c r="S577" s="47" t="s">
        <v>906</v>
      </c>
      <c r="T577" s="52" t="s">
        <v>131</v>
      </c>
      <c r="U577" s="52" t="s">
        <v>139</v>
      </c>
      <c r="V577" s="100">
        <v>42795</v>
      </c>
      <c r="W577" s="100">
        <v>42855</v>
      </c>
      <c r="X577" s="98"/>
      <c r="Y577" s="98"/>
      <c r="Z577" s="98"/>
      <c r="AA577" s="98"/>
      <c r="AB577" s="54" t="s">
        <v>5840</v>
      </c>
      <c r="AC577" s="54" t="s">
        <v>567</v>
      </c>
      <c r="AD577" s="47">
        <v>796</v>
      </c>
      <c r="AE577" s="47" t="s">
        <v>555</v>
      </c>
      <c r="AF577" s="47">
        <v>1</v>
      </c>
      <c r="AG577" s="99">
        <v>45</v>
      </c>
      <c r="AH577" s="53" t="s">
        <v>197</v>
      </c>
      <c r="AI577" s="100">
        <v>42875</v>
      </c>
      <c r="AJ577" s="53">
        <v>42875</v>
      </c>
      <c r="AK577" s="100">
        <v>43099</v>
      </c>
      <c r="AL577" s="50">
        <v>2017</v>
      </c>
      <c r="AM577" s="98" t="s">
        <v>2910</v>
      </c>
      <c r="AN577" s="47" t="s">
        <v>2911</v>
      </c>
      <c r="AO577" s="264" t="s">
        <v>5155</v>
      </c>
      <c r="AP577" s="48" t="s">
        <v>5156</v>
      </c>
      <c r="AQ577" s="47" t="s">
        <v>2914</v>
      </c>
      <c r="AR577" s="116">
        <v>2018</v>
      </c>
      <c r="AS577" s="115">
        <v>239332.85109568841</v>
      </c>
      <c r="AT577" s="98"/>
      <c r="AU577" s="89">
        <v>2.66</v>
      </c>
      <c r="AV577" s="47" t="s">
        <v>136</v>
      </c>
      <c r="AW577" s="47" t="s">
        <v>3446</v>
      </c>
    </row>
    <row r="578" spans="1:49" s="84" customFormat="1" ht="68.25" customHeight="1">
      <c r="A578" s="47">
        <v>2</v>
      </c>
      <c r="B578" s="47" t="s">
        <v>5157</v>
      </c>
      <c r="C578" s="57" t="s">
        <v>131</v>
      </c>
      <c r="D578" s="57" t="s">
        <v>1477</v>
      </c>
      <c r="E578" s="48" t="s">
        <v>3442</v>
      </c>
      <c r="F578" s="57">
        <v>641616</v>
      </c>
      <c r="G578" s="48" t="s">
        <v>5158</v>
      </c>
      <c r="H578" s="50" t="s">
        <v>2907</v>
      </c>
      <c r="I578" s="47" t="s">
        <v>2907</v>
      </c>
      <c r="J578" s="47" t="s">
        <v>136</v>
      </c>
      <c r="K578" s="47" t="s">
        <v>136</v>
      </c>
      <c r="L578" s="47" t="s">
        <v>2885</v>
      </c>
      <c r="M578" s="47"/>
      <c r="N578" s="47" t="s">
        <v>2867</v>
      </c>
      <c r="O578" s="89">
        <v>168609.04237288135</v>
      </c>
      <c r="P578" s="89">
        <v>118026.3305084746</v>
      </c>
      <c r="Q578" s="89">
        <v>118026.3305084746</v>
      </c>
      <c r="R578" s="89">
        <v>139271.07</v>
      </c>
      <c r="S578" s="47" t="s">
        <v>906</v>
      </c>
      <c r="T578" s="52" t="s">
        <v>131</v>
      </c>
      <c r="U578" s="52" t="s">
        <v>139</v>
      </c>
      <c r="V578" s="100">
        <v>42788</v>
      </c>
      <c r="W578" s="100">
        <v>42848</v>
      </c>
      <c r="X578" s="98"/>
      <c r="Y578" s="98"/>
      <c r="Z578" s="98"/>
      <c r="AA578" s="98"/>
      <c r="AB578" s="54" t="s">
        <v>5398</v>
      </c>
      <c r="AC578" s="54" t="s">
        <v>567</v>
      </c>
      <c r="AD578" s="47">
        <v>796</v>
      </c>
      <c r="AE578" s="47" t="s">
        <v>555</v>
      </c>
      <c r="AF578" s="47">
        <v>1</v>
      </c>
      <c r="AG578" s="99">
        <v>45</v>
      </c>
      <c r="AH578" s="53" t="s">
        <v>197</v>
      </c>
      <c r="AI578" s="100">
        <v>42868</v>
      </c>
      <c r="AJ578" s="53">
        <v>42868</v>
      </c>
      <c r="AK578" s="100">
        <v>43099</v>
      </c>
      <c r="AL578" s="50">
        <v>2017</v>
      </c>
      <c r="AM578" s="98" t="s">
        <v>2910</v>
      </c>
      <c r="AN578" s="47" t="s">
        <v>2911</v>
      </c>
      <c r="AO578" s="264" t="s">
        <v>5159</v>
      </c>
      <c r="AP578" s="48" t="s">
        <v>5160</v>
      </c>
      <c r="AQ578" s="47" t="s">
        <v>2914</v>
      </c>
      <c r="AR578" s="116">
        <v>2022</v>
      </c>
      <c r="AS578" s="115">
        <v>2080062.4901099999</v>
      </c>
      <c r="AT578" s="98"/>
      <c r="AU578" s="89"/>
      <c r="AV578" s="47" t="s">
        <v>136</v>
      </c>
      <c r="AW578" s="47" t="s">
        <v>3048</v>
      </c>
    </row>
    <row r="579" spans="1:49" s="84" customFormat="1" ht="63" customHeight="1">
      <c r="A579" s="47">
        <v>2</v>
      </c>
      <c r="B579" s="47" t="s">
        <v>5161</v>
      </c>
      <c r="C579" s="57" t="s">
        <v>131</v>
      </c>
      <c r="D579" s="57" t="s">
        <v>1477</v>
      </c>
      <c r="E579" s="48" t="s">
        <v>5145</v>
      </c>
      <c r="F579" s="57">
        <v>628790</v>
      </c>
      <c r="G579" s="48" t="s">
        <v>5162</v>
      </c>
      <c r="H579" s="50" t="s">
        <v>2907</v>
      </c>
      <c r="I579" s="47" t="s">
        <v>2907</v>
      </c>
      <c r="J579" s="47" t="s">
        <v>136</v>
      </c>
      <c r="K579" s="47" t="s">
        <v>136</v>
      </c>
      <c r="L579" s="47" t="s">
        <v>2885</v>
      </c>
      <c r="M579" s="47"/>
      <c r="N579" s="47" t="s">
        <v>1268</v>
      </c>
      <c r="O579" s="89">
        <v>333951.54237288126</v>
      </c>
      <c r="P579" s="89">
        <v>183845.62711864407</v>
      </c>
      <c r="Q579" s="89">
        <v>183845.62711864407</v>
      </c>
      <c r="R579" s="89">
        <v>216937.84</v>
      </c>
      <c r="S579" s="47" t="s">
        <v>906</v>
      </c>
      <c r="T579" s="52" t="s">
        <v>131</v>
      </c>
      <c r="U579" s="52" t="s">
        <v>139</v>
      </c>
      <c r="V579" s="100">
        <v>42804</v>
      </c>
      <c r="W579" s="100">
        <v>42864</v>
      </c>
      <c r="X579" s="98"/>
      <c r="Y579" s="98"/>
      <c r="Z579" s="98"/>
      <c r="AA579" s="98"/>
      <c r="AB579" s="54" t="s">
        <v>5840</v>
      </c>
      <c r="AC579" s="54" t="s">
        <v>567</v>
      </c>
      <c r="AD579" s="47">
        <v>796</v>
      </c>
      <c r="AE579" s="47" t="s">
        <v>555</v>
      </c>
      <c r="AF579" s="47">
        <v>1</v>
      </c>
      <c r="AG579" s="99">
        <v>45</v>
      </c>
      <c r="AH579" s="53" t="s">
        <v>197</v>
      </c>
      <c r="AI579" s="100">
        <v>42884</v>
      </c>
      <c r="AJ579" s="53">
        <v>42884</v>
      </c>
      <c r="AK579" s="100">
        <v>43465</v>
      </c>
      <c r="AL579" s="50" t="s">
        <v>310</v>
      </c>
      <c r="AM579" s="98" t="s">
        <v>2910</v>
      </c>
      <c r="AN579" s="47" t="s">
        <v>2911</v>
      </c>
      <c r="AO579" s="264" t="s">
        <v>5163</v>
      </c>
      <c r="AP579" s="48" t="s">
        <v>5164</v>
      </c>
      <c r="AQ579" s="47" t="s">
        <v>5165</v>
      </c>
      <c r="AR579" s="116">
        <v>2020</v>
      </c>
      <c r="AS579" s="115">
        <v>1421047.36696</v>
      </c>
      <c r="AT579" s="98"/>
      <c r="AU579" s="89">
        <v>0</v>
      </c>
      <c r="AV579" s="47" t="s">
        <v>136</v>
      </c>
      <c r="AW579" s="47" t="s">
        <v>3446</v>
      </c>
    </row>
    <row r="580" spans="1:49" s="84" customFormat="1" ht="71.25" customHeight="1">
      <c r="A580" s="47">
        <v>2</v>
      </c>
      <c r="B580" s="47" t="s">
        <v>5166</v>
      </c>
      <c r="C580" s="57" t="s">
        <v>131</v>
      </c>
      <c r="D580" s="57" t="s">
        <v>1477</v>
      </c>
      <c r="E580" s="48" t="s">
        <v>3442</v>
      </c>
      <c r="F580" s="57">
        <v>641589</v>
      </c>
      <c r="G580" s="48" t="s">
        <v>5167</v>
      </c>
      <c r="H580" s="50" t="s">
        <v>2907</v>
      </c>
      <c r="I580" s="47" t="s">
        <v>2907</v>
      </c>
      <c r="J580" s="47" t="s">
        <v>136</v>
      </c>
      <c r="K580" s="47" t="s">
        <v>136</v>
      </c>
      <c r="L580" s="47" t="s">
        <v>2885</v>
      </c>
      <c r="M580" s="47"/>
      <c r="N580" s="47" t="s">
        <v>1268</v>
      </c>
      <c r="O580" s="89">
        <v>34130.065226685452</v>
      </c>
      <c r="P580" s="89">
        <v>32943.847457627126</v>
      </c>
      <c r="Q580" s="89">
        <v>32943.847457627126</v>
      </c>
      <c r="R580" s="89">
        <v>38873.740000000005</v>
      </c>
      <c r="S580" s="47" t="s">
        <v>906</v>
      </c>
      <c r="T580" s="52" t="s">
        <v>131</v>
      </c>
      <c r="U580" s="52" t="s">
        <v>139</v>
      </c>
      <c r="V580" s="100">
        <v>42794</v>
      </c>
      <c r="W580" s="100">
        <v>42854</v>
      </c>
      <c r="X580" s="98"/>
      <c r="Y580" s="98"/>
      <c r="Z580" s="98" t="s">
        <v>2910</v>
      </c>
      <c r="AA580" s="98" t="s">
        <v>2910</v>
      </c>
      <c r="AB580" s="54" t="s">
        <v>5398</v>
      </c>
      <c r="AC580" s="54" t="s">
        <v>567</v>
      </c>
      <c r="AD580" s="47">
        <v>796</v>
      </c>
      <c r="AE580" s="47" t="s">
        <v>555</v>
      </c>
      <c r="AF580" s="47">
        <v>1</v>
      </c>
      <c r="AG580" s="99">
        <v>45</v>
      </c>
      <c r="AH580" s="53" t="s">
        <v>197</v>
      </c>
      <c r="AI580" s="100">
        <v>42874</v>
      </c>
      <c r="AJ580" s="53">
        <v>42874</v>
      </c>
      <c r="AK580" s="100">
        <v>43099</v>
      </c>
      <c r="AL580" s="50">
        <v>2017</v>
      </c>
      <c r="AM580" s="98" t="s">
        <v>2910</v>
      </c>
      <c r="AN580" s="47" t="s">
        <v>2911</v>
      </c>
      <c r="AO580" s="264" t="s">
        <v>5168</v>
      </c>
      <c r="AP580" s="48" t="s">
        <v>5169</v>
      </c>
      <c r="AQ580" s="47" t="s">
        <v>5170</v>
      </c>
      <c r="AR580" s="116">
        <v>2018</v>
      </c>
      <c r="AS580" s="115">
        <v>139078.80536999999</v>
      </c>
      <c r="AT580" s="98"/>
      <c r="AU580" s="89"/>
      <c r="AV580" s="47" t="s">
        <v>136</v>
      </c>
      <c r="AW580" s="47" t="s">
        <v>3048</v>
      </c>
    </row>
    <row r="581" spans="1:49" s="84" customFormat="1" ht="51">
      <c r="A581" s="47">
        <v>2</v>
      </c>
      <c r="B581" s="47" t="s">
        <v>5171</v>
      </c>
      <c r="C581" s="57" t="s">
        <v>131</v>
      </c>
      <c r="D581" s="57" t="s">
        <v>1477</v>
      </c>
      <c r="E581" s="48" t="s">
        <v>2962</v>
      </c>
      <c r="F581" s="57">
        <v>890202</v>
      </c>
      <c r="G581" s="48" t="s">
        <v>5172</v>
      </c>
      <c r="H581" s="50" t="s">
        <v>1878</v>
      </c>
      <c r="I581" s="47" t="s">
        <v>1878</v>
      </c>
      <c r="J581" s="47" t="s">
        <v>136</v>
      </c>
      <c r="K581" s="47" t="s">
        <v>136</v>
      </c>
      <c r="L581" s="47" t="s">
        <v>2885</v>
      </c>
      <c r="M581" s="47"/>
      <c r="N581" s="47" t="s">
        <v>2867</v>
      </c>
      <c r="O581" s="89">
        <v>905.46610169491532</v>
      </c>
      <c r="P581" s="89">
        <v>633.82203389830511</v>
      </c>
      <c r="Q581" s="89">
        <v>633.82203389830511</v>
      </c>
      <c r="R581" s="89">
        <v>747.91</v>
      </c>
      <c r="S581" s="47" t="s">
        <v>214</v>
      </c>
      <c r="T581" s="52" t="s">
        <v>131</v>
      </c>
      <c r="U581" s="52" t="s">
        <v>139</v>
      </c>
      <c r="V581" s="100">
        <v>42802</v>
      </c>
      <c r="W581" s="100">
        <v>42842</v>
      </c>
      <c r="X581" s="98"/>
      <c r="Y581" s="98"/>
      <c r="Z581" s="98"/>
      <c r="AA581" s="98"/>
      <c r="AB581" s="54" t="s">
        <v>5281</v>
      </c>
      <c r="AC581" s="54" t="s">
        <v>567</v>
      </c>
      <c r="AD581" s="47">
        <v>796</v>
      </c>
      <c r="AE581" s="47" t="s">
        <v>555</v>
      </c>
      <c r="AF581" s="47">
        <v>1</v>
      </c>
      <c r="AG581" s="99">
        <v>45</v>
      </c>
      <c r="AH581" s="53" t="s">
        <v>197</v>
      </c>
      <c r="AI581" s="100">
        <v>42862</v>
      </c>
      <c r="AJ581" s="53">
        <v>42862</v>
      </c>
      <c r="AK581" s="100">
        <v>43099</v>
      </c>
      <c r="AL581" s="50">
        <v>2017</v>
      </c>
      <c r="AM581" s="98" t="s">
        <v>2910</v>
      </c>
      <c r="AN581" s="47" t="s">
        <v>2911</v>
      </c>
      <c r="AO581" s="264" t="s">
        <v>5173</v>
      </c>
      <c r="AP581" s="48" t="s">
        <v>5174</v>
      </c>
      <c r="AQ581" s="47" t="s">
        <v>2914</v>
      </c>
      <c r="AR581" s="116">
        <v>2018</v>
      </c>
      <c r="AS581" s="115">
        <v>5292.7871039999991</v>
      </c>
      <c r="AT581" s="98"/>
      <c r="AU581" s="89"/>
      <c r="AV581" s="47" t="s">
        <v>136</v>
      </c>
      <c r="AW581" s="47" t="s">
        <v>3048</v>
      </c>
    </row>
    <row r="582" spans="1:49" s="84" customFormat="1" ht="66" customHeight="1">
      <c r="A582" s="47">
        <v>2</v>
      </c>
      <c r="B582" s="47" t="s">
        <v>5175</v>
      </c>
      <c r="C582" s="57" t="s">
        <v>131</v>
      </c>
      <c r="D582" s="57" t="s">
        <v>1477</v>
      </c>
      <c r="E582" s="48" t="s">
        <v>2962</v>
      </c>
      <c r="F582" s="57">
        <v>890203</v>
      </c>
      <c r="G582" s="48" t="s">
        <v>5176</v>
      </c>
      <c r="H582" s="50" t="s">
        <v>1878</v>
      </c>
      <c r="I582" s="47" t="s">
        <v>1878</v>
      </c>
      <c r="J582" s="47" t="s">
        <v>136</v>
      </c>
      <c r="K582" s="47" t="s">
        <v>136</v>
      </c>
      <c r="L582" s="47" t="s">
        <v>2885</v>
      </c>
      <c r="M582" s="47"/>
      <c r="N582" s="47" t="s">
        <v>2867</v>
      </c>
      <c r="O582" s="89">
        <v>1652.5000000000002</v>
      </c>
      <c r="P582" s="89">
        <v>1156.7542372881358</v>
      </c>
      <c r="Q582" s="89">
        <v>1156.7542372881358</v>
      </c>
      <c r="R582" s="89">
        <v>1364.97</v>
      </c>
      <c r="S582" s="47" t="s">
        <v>214</v>
      </c>
      <c r="T582" s="52" t="s">
        <v>131</v>
      </c>
      <c r="U582" s="52" t="s">
        <v>139</v>
      </c>
      <c r="V582" s="100">
        <v>42803</v>
      </c>
      <c r="W582" s="100">
        <v>42843</v>
      </c>
      <c r="X582" s="98"/>
      <c r="Y582" s="98"/>
      <c r="Z582" s="98"/>
      <c r="AA582" s="98"/>
      <c r="AB582" s="54" t="s">
        <v>5281</v>
      </c>
      <c r="AC582" s="54" t="s">
        <v>567</v>
      </c>
      <c r="AD582" s="47">
        <v>796</v>
      </c>
      <c r="AE582" s="47" t="s">
        <v>555</v>
      </c>
      <c r="AF582" s="47">
        <v>1</v>
      </c>
      <c r="AG582" s="99">
        <v>45</v>
      </c>
      <c r="AH582" s="53" t="s">
        <v>197</v>
      </c>
      <c r="AI582" s="100">
        <v>42863</v>
      </c>
      <c r="AJ582" s="53">
        <v>42863</v>
      </c>
      <c r="AK582" s="100">
        <v>43099</v>
      </c>
      <c r="AL582" s="50">
        <v>2017</v>
      </c>
      <c r="AM582" s="98" t="s">
        <v>2910</v>
      </c>
      <c r="AN582" s="47" t="s">
        <v>2911</v>
      </c>
      <c r="AO582" s="264" t="s">
        <v>5177</v>
      </c>
      <c r="AP582" s="48" t="s">
        <v>5178</v>
      </c>
      <c r="AQ582" s="47" t="s">
        <v>2914</v>
      </c>
      <c r="AR582" s="116">
        <v>2018</v>
      </c>
      <c r="AS582" s="115">
        <v>9659.3364647999988</v>
      </c>
      <c r="AT582" s="98"/>
      <c r="AU582" s="89"/>
      <c r="AV582" s="47" t="s">
        <v>136</v>
      </c>
      <c r="AW582" s="47" t="s">
        <v>3048</v>
      </c>
    </row>
    <row r="583" spans="1:49" s="84" customFormat="1" ht="48.75" customHeight="1">
      <c r="A583" s="47">
        <v>2</v>
      </c>
      <c r="B583" s="47" t="s">
        <v>5179</v>
      </c>
      <c r="C583" s="57" t="s">
        <v>131</v>
      </c>
      <c r="D583" s="57" t="s">
        <v>1477</v>
      </c>
      <c r="E583" s="48" t="s">
        <v>2962</v>
      </c>
      <c r="F583" s="57">
        <v>890199</v>
      </c>
      <c r="G583" s="48" t="s">
        <v>5180</v>
      </c>
      <c r="H583" s="50" t="s">
        <v>1878</v>
      </c>
      <c r="I583" s="47" t="s">
        <v>1878</v>
      </c>
      <c r="J583" s="47" t="s">
        <v>136</v>
      </c>
      <c r="K583" s="47" t="s">
        <v>136</v>
      </c>
      <c r="L583" s="47" t="s">
        <v>2885</v>
      </c>
      <c r="M583" s="47"/>
      <c r="N583" s="47" t="s">
        <v>2867</v>
      </c>
      <c r="O583" s="89">
        <v>503198.27118644078</v>
      </c>
      <c r="P583" s="89">
        <v>302509.12711864407</v>
      </c>
      <c r="Q583" s="89">
        <v>302509.12711864407</v>
      </c>
      <c r="R583" s="89">
        <v>356960.76999999996</v>
      </c>
      <c r="S583" s="47" t="s">
        <v>906</v>
      </c>
      <c r="T583" s="52" t="s">
        <v>131</v>
      </c>
      <c r="U583" s="52" t="s">
        <v>139</v>
      </c>
      <c r="V583" s="100">
        <v>42776</v>
      </c>
      <c r="W583" s="100">
        <v>42836</v>
      </c>
      <c r="X583" s="98"/>
      <c r="Y583" s="98"/>
      <c r="Z583" s="98"/>
      <c r="AA583" s="98"/>
      <c r="AB583" s="54" t="s">
        <v>5281</v>
      </c>
      <c r="AC583" s="54" t="s">
        <v>567</v>
      </c>
      <c r="AD583" s="47">
        <v>796</v>
      </c>
      <c r="AE583" s="47" t="s">
        <v>555</v>
      </c>
      <c r="AF583" s="47">
        <v>1</v>
      </c>
      <c r="AG583" s="99">
        <v>45</v>
      </c>
      <c r="AH583" s="53" t="s">
        <v>197</v>
      </c>
      <c r="AI583" s="100">
        <v>42856</v>
      </c>
      <c r="AJ583" s="53">
        <v>42856</v>
      </c>
      <c r="AK583" s="100">
        <v>43829</v>
      </c>
      <c r="AL583" s="50" t="s">
        <v>604</v>
      </c>
      <c r="AM583" s="98" t="s">
        <v>2910</v>
      </c>
      <c r="AN583" s="47" t="s">
        <v>2911</v>
      </c>
      <c r="AO583" s="264" t="s">
        <v>5181</v>
      </c>
      <c r="AP583" s="48" t="s">
        <v>5182</v>
      </c>
      <c r="AQ583" s="47" t="s">
        <v>2914</v>
      </c>
      <c r="AR583" s="116">
        <v>2019</v>
      </c>
      <c r="AS583" s="115">
        <v>731074</v>
      </c>
      <c r="AT583" s="98"/>
      <c r="AU583" s="89">
        <v>7</v>
      </c>
      <c r="AV583" s="47" t="s">
        <v>136</v>
      </c>
      <c r="AW583" s="47" t="s">
        <v>3446</v>
      </c>
    </row>
    <row r="584" spans="1:49" s="84" customFormat="1" ht="48" customHeight="1">
      <c r="A584" s="47">
        <v>2</v>
      </c>
      <c r="B584" s="47" t="s">
        <v>5184</v>
      </c>
      <c r="C584" s="57" t="s">
        <v>131</v>
      </c>
      <c r="D584" s="57" t="s">
        <v>1477</v>
      </c>
      <c r="E584" s="48" t="s">
        <v>5183</v>
      </c>
      <c r="F584" s="57">
        <v>890205</v>
      </c>
      <c r="G584" s="48" t="s">
        <v>5185</v>
      </c>
      <c r="H584" s="50" t="s">
        <v>2603</v>
      </c>
      <c r="I584" s="47">
        <v>71</v>
      </c>
      <c r="J584" s="47" t="s">
        <v>136</v>
      </c>
      <c r="K584" s="47" t="s">
        <v>136</v>
      </c>
      <c r="L584" s="47" t="s">
        <v>2885</v>
      </c>
      <c r="M584" s="47"/>
      <c r="N584" s="47" t="s">
        <v>2867</v>
      </c>
      <c r="O584" s="89">
        <v>32789.364406779663</v>
      </c>
      <c r="P584" s="89">
        <v>22952.550847457627</v>
      </c>
      <c r="Q584" s="89">
        <v>22952.550847457627</v>
      </c>
      <c r="R584" s="89">
        <v>27084.01</v>
      </c>
      <c r="S584" s="47" t="s">
        <v>566</v>
      </c>
      <c r="T584" s="52" t="s">
        <v>131</v>
      </c>
      <c r="U584" s="52" t="s">
        <v>139</v>
      </c>
      <c r="V584" s="100">
        <v>42867</v>
      </c>
      <c r="W584" s="100">
        <v>42912</v>
      </c>
      <c r="X584" s="98"/>
      <c r="Y584" s="98"/>
      <c r="Z584" s="98"/>
      <c r="AA584" s="98"/>
      <c r="AB584" s="54" t="s">
        <v>5841</v>
      </c>
      <c r="AC584" s="54" t="s">
        <v>567</v>
      </c>
      <c r="AD584" s="47">
        <v>796</v>
      </c>
      <c r="AE584" s="47" t="s">
        <v>555</v>
      </c>
      <c r="AF584" s="47">
        <v>1</v>
      </c>
      <c r="AG584" s="99">
        <v>45</v>
      </c>
      <c r="AH584" s="53" t="s">
        <v>197</v>
      </c>
      <c r="AI584" s="100">
        <v>42932</v>
      </c>
      <c r="AJ584" s="53">
        <v>42932</v>
      </c>
      <c r="AK584" s="100">
        <v>43297</v>
      </c>
      <c r="AL584" s="50" t="s">
        <v>310</v>
      </c>
      <c r="AM584" s="98" t="s">
        <v>2910</v>
      </c>
      <c r="AN584" s="47" t="s">
        <v>2911</v>
      </c>
      <c r="AO584" s="264" t="s">
        <v>5186</v>
      </c>
      <c r="AP584" s="48" t="s">
        <v>5187</v>
      </c>
      <c r="AQ584" s="47" t="s">
        <v>2914</v>
      </c>
      <c r="AR584" s="116">
        <v>2020</v>
      </c>
      <c r="AS584" s="115">
        <v>390265.88507000002</v>
      </c>
      <c r="AT584" s="98">
        <v>160</v>
      </c>
      <c r="AU584" s="89"/>
      <c r="AV584" s="47" t="s">
        <v>136</v>
      </c>
      <c r="AW584" s="47" t="s">
        <v>3446</v>
      </c>
    </row>
    <row r="585" spans="1:49" s="84" customFormat="1" ht="70.5" customHeight="1">
      <c r="A585" s="47">
        <v>2</v>
      </c>
      <c r="B585" s="47" t="s">
        <v>5188</v>
      </c>
      <c r="C585" s="57" t="s">
        <v>131</v>
      </c>
      <c r="D585" s="57" t="s">
        <v>1477</v>
      </c>
      <c r="E585" s="48" t="s">
        <v>5189</v>
      </c>
      <c r="F585" s="57">
        <v>890206</v>
      </c>
      <c r="G585" s="48" t="s">
        <v>5190</v>
      </c>
      <c r="H585" s="50" t="s">
        <v>2907</v>
      </c>
      <c r="I585" s="47" t="s">
        <v>2907</v>
      </c>
      <c r="J585" s="47" t="s">
        <v>136</v>
      </c>
      <c r="K585" s="47" t="s">
        <v>136</v>
      </c>
      <c r="L585" s="47" t="s">
        <v>2885</v>
      </c>
      <c r="M585" s="47"/>
      <c r="N585" s="47" t="s">
        <v>2867</v>
      </c>
      <c r="O585" s="89">
        <v>447250.76271186443</v>
      </c>
      <c r="P585" s="89">
        <v>271389.00000000006</v>
      </c>
      <c r="Q585" s="89">
        <v>271389.00000000006</v>
      </c>
      <c r="R585" s="89">
        <v>320239.02000000008</v>
      </c>
      <c r="S585" s="47" t="s">
        <v>906</v>
      </c>
      <c r="T585" s="52" t="s">
        <v>131</v>
      </c>
      <c r="U585" s="52" t="s">
        <v>139</v>
      </c>
      <c r="V585" s="100">
        <v>42838</v>
      </c>
      <c r="W585" s="100">
        <v>42898</v>
      </c>
      <c r="X585" s="98"/>
      <c r="Y585" s="98"/>
      <c r="Z585" s="98"/>
      <c r="AA585" s="98"/>
      <c r="AB585" s="54" t="s">
        <v>5842</v>
      </c>
      <c r="AC585" s="54" t="s">
        <v>567</v>
      </c>
      <c r="AD585" s="47">
        <v>796</v>
      </c>
      <c r="AE585" s="47" t="s">
        <v>555</v>
      </c>
      <c r="AF585" s="47">
        <v>1</v>
      </c>
      <c r="AG585" s="99">
        <v>45</v>
      </c>
      <c r="AH585" s="53" t="s">
        <v>197</v>
      </c>
      <c r="AI585" s="100">
        <v>42918</v>
      </c>
      <c r="AJ585" s="53">
        <v>42918</v>
      </c>
      <c r="AK585" s="100">
        <v>43464</v>
      </c>
      <c r="AL585" s="50" t="s">
        <v>310</v>
      </c>
      <c r="AM585" s="98" t="s">
        <v>2910</v>
      </c>
      <c r="AN585" s="47" t="s">
        <v>2911</v>
      </c>
      <c r="AO585" s="264" t="s">
        <v>5191</v>
      </c>
      <c r="AP585" s="48" t="s">
        <v>5192</v>
      </c>
      <c r="AQ585" s="47" t="s">
        <v>2914</v>
      </c>
      <c r="AR585" s="116">
        <v>2018</v>
      </c>
      <c r="AS585" s="115">
        <v>1880000</v>
      </c>
      <c r="AT585" s="98"/>
      <c r="AU585" s="89"/>
      <c r="AV585" s="47" t="s">
        <v>136</v>
      </c>
      <c r="AW585" s="47" t="s">
        <v>3446</v>
      </c>
    </row>
    <row r="586" spans="1:49" s="84" customFormat="1" ht="52.5" customHeight="1">
      <c r="A586" s="47">
        <v>2</v>
      </c>
      <c r="B586" s="47" t="s">
        <v>5193</v>
      </c>
      <c r="C586" s="57" t="s">
        <v>131</v>
      </c>
      <c r="D586" s="57" t="s">
        <v>1477</v>
      </c>
      <c r="E586" s="48" t="s">
        <v>3454</v>
      </c>
      <c r="F586" s="57">
        <v>890207</v>
      </c>
      <c r="G586" s="48" t="s">
        <v>5194</v>
      </c>
      <c r="H586" s="50" t="s">
        <v>1878</v>
      </c>
      <c r="I586" s="47" t="s">
        <v>1878</v>
      </c>
      <c r="J586" s="47" t="s">
        <v>136</v>
      </c>
      <c r="K586" s="47" t="s">
        <v>136</v>
      </c>
      <c r="L586" s="47" t="s">
        <v>2885</v>
      </c>
      <c r="M586" s="47"/>
      <c r="N586" s="47" t="s">
        <v>2867</v>
      </c>
      <c r="O586" s="89">
        <v>325785.49715267244</v>
      </c>
      <c r="P586" s="89">
        <v>228049.84397142738</v>
      </c>
      <c r="Q586" s="89">
        <v>228049.84397142738</v>
      </c>
      <c r="R586" s="89">
        <v>269098.81588628428</v>
      </c>
      <c r="S586" s="47" t="s">
        <v>906</v>
      </c>
      <c r="T586" s="52" t="s">
        <v>131</v>
      </c>
      <c r="U586" s="52" t="s">
        <v>139</v>
      </c>
      <c r="V586" s="100">
        <v>42765</v>
      </c>
      <c r="W586" s="100">
        <v>42825</v>
      </c>
      <c r="X586" s="98"/>
      <c r="Y586" s="98"/>
      <c r="Z586" s="98"/>
      <c r="AA586" s="98"/>
      <c r="AB586" s="54" t="s">
        <v>5402</v>
      </c>
      <c r="AC586" s="54" t="s">
        <v>567</v>
      </c>
      <c r="AD586" s="47">
        <v>796</v>
      </c>
      <c r="AE586" s="47" t="s">
        <v>555</v>
      </c>
      <c r="AF586" s="47">
        <v>1</v>
      </c>
      <c r="AG586" s="99">
        <v>45</v>
      </c>
      <c r="AH586" s="53" t="s">
        <v>197</v>
      </c>
      <c r="AI586" s="100">
        <v>42845</v>
      </c>
      <c r="AJ586" s="53">
        <v>42845</v>
      </c>
      <c r="AK586" s="100">
        <v>43802</v>
      </c>
      <c r="AL586" s="50" t="s">
        <v>604</v>
      </c>
      <c r="AM586" s="98" t="s">
        <v>2910</v>
      </c>
      <c r="AN586" s="47" t="s">
        <v>2911</v>
      </c>
      <c r="AO586" s="264" t="s">
        <v>5195</v>
      </c>
      <c r="AP586" s="48" t="s">
        <v>5196</v>
      </c>
      <c r="AQ586" s="47" t="s">
        <v>2914</v>
      </c>
      <c r="AR586" s="116">
        <v>2020</v>
      </c>
      <c r="AS586" s="115">
        <v>431195.20666666661</v>
      </c>
      <c r="AT586" s="98">
        <v>126</v>
      </c>
      <c r="AU586" s="89"/>
      <c r="AV586" s="47" t="s">
        <v>136</v>
      </c>
      <c r="AW586" s="47" t="s">
        <v>3446</v>
      </c>
    </row>
    <row r="587" spans="1:49" s="84" customFormat="1" ht="46.5" customHeight="1">
      <c r="A587" s="47">
        <v>2</v>
      </c>
      <c r="B587" s="47" t="s">
        <v>5197</v>
      </c>
      <c r="C587" s="57" t="s">
        <v>131</v>
      </c>
      <c r="D587" s="57" t="s">
        <v>1477</v>
      </c>
      <c r="E587" s="48" t="s">
        <v>3448</v>
      </c>
      <c r="F587" s="57">
        <v>890208</v>
      </c>
      <c r="G587" s="48" t="s">
        <v>5198</v>
      </c>
      <c r="H587" s="50" t="s">
        <v>2603</v>
      </c>
      <c r="I587" s="47">
        <v>71</v>
      </c>
      <c r="J587" s="47" t="s">
        <v>136</v>
      </c>
      <c r="K587" s="47" t="s">
        <v>136</v>
      </c>
      <c r="L587" s="47" t="s">
        <v>2885</v>
      </c>
      <c r="M587" s="47"/>
      <c r="N587" s="47" t="s">
        <v>2867</v>
      </c>
      <c r="O587" s="89">
        <v>84144.686440677964</v>
      </c>
      <c r="P587" s="89">
        <v>58901.279661016946</v>
      </c>
      <c r="Q587" s="89">
        <v>58901.279661016946</v>
      </c>
      <c r="R587" s="89">
        <v>69503.509999999995</v>
      </c>
      <c r="S587" s="47" t="s">
        <v>566</v>
      </c>
      <c r="T587" s="52" t="s">
        <v>131</v>
      </c>
      <c r="U587" s="52" t="s">
        <v>139</v>
      </c>
      <c r="V587" s="100">
        <v>42840</v>
      </c>
      <c r="W587" s="100">
        <v>42885</v>
      </c>
      <c r="X587" s="98"/>
      <c r="Y587" s="98"/>
      <c r="Z587" s="98"/>
      <c r="AA587" s="98"/>
      <c r="AB587" s="54" t="s">
        <v>5400</v>
      </c>
      <c r="AC587" s="54" t="s">
        <v>567</v>
      </c>
      <c r="AD587" s="47">
        <v>796</v>
      </c>
      <c r="AE587" s="47" t="s">
        <v>555</v>
      </c>
      <c r="AF587" s="47">
        <v>1</v>
      </c>
      <c r="AG587" s="99">
        <v>45</v>
      </c>
      <c r="AH587" s="53" t="s">
        <v>197</v>
      </c>
      <c r="AI587" s="100">
        <v>42905</v>
      </c>
      <c r="AJ587" s="53">
        <v>42905</v>
      </c>
      <c r="AK587" s="100">
        <v>43625</v>
      </c>
      <c r="AL587" s="50" t="s">
        <v>604</v>
      </c>
      <c r="AM587" s="98" t="s">
        <v>2910</v>
      </c>
      <c r="AN587" s="47" t="s">
        <v>2911</v>
      </c>
      <c r="AO587" s="264" t="s">
        <v>5199</v>
      </c>
      <c r="AP587" s="48" t="s">
        <v>5200</v>
      </c>
      <c r="AQ587" s="47" t="s">
        <v>2914</v>
      </c>
      <c r="AR587" s="116">
        <v>2022</v>
      </c>
      <c r="AS587" s="115">
        <v>2226304.7137999996</v>
      </c>
      <c r="AT587" s="98">
        <v>500</v>
      </c>
      <c r="AU587" s="89"/>
      <c r="AV587" s="47" t="s">
        <v>136</v>
      </c>
      <c r="AW587" s="47" t="s">
        <v>3446</v>
      </c>
    </row>
    <row r="588" spans="1:49" s="84" customFormat="1" ht="57.75" customHeight="1">
      <c r="A588" s="47">
        <v>2</v>
      </c>
      <c r="B588" s="47" t="s">
        <v>5201</v>
      </c>
      <c r="C588" s="57" t="s">
        <v>131</v>
      </c>
      <c r="D588" s="57" t="s">
        <v>1477</v>
      </c>
      <c r="E588" s="48" t="s">
        <v>3454</v>
      </c>
      <c r="F588" s="57">
        <v>890211</v>
      </c>
      <c r="G588" s="48" t="s">
        <v>5202</v>
      </c>
      <c r="H588" s="50" t="s">
        <v>1878</v>
      </c>
      <c r="I588" s="47" t="s">
        <v>1878</v>
      </c>
      <c r="J588" s="47" t="s">
        <v>136</v>
      </c>
      <c r="K588" s="47" t="s">
        <v>136</v>
      </c>
      <c r="L588" s="47" t="s">
        <v>2885</v>
      </c>
      <c r="M588" s="47"/>
      <c r="N588" s="47" t="s">
        <v>2867</v>
      </c>
      <c r="O588" s="89">
        <v>3833211.1610169499</v>
      </c>
      <c r="P588" s="89">
        <v>2683247.8135593222</v>
      </c>
      <c r="Q588" s="89">
        <v>2683247.8135593222</v>
      </c>
      <c r="R588" s="89">
        <v>3166232.42</v>
      </c>
      <c r="S588" s="47" t="s">
        <v>906</v>
      </c>
      <c r="T588" s="52" t="s">
        <v>131</v>
      </c>
      <c r="U588" s="52" t="s">
        <v>139</v>
      </c>
      <c r="V588" s="100">
        <v>42843</v>
      </c>
      <c r="W588" s="100">
        <v>42903</v>
      </c>
      <c r="X588" s="98"/>
      <c r="Y588" s="98"/>
      <c r="Z588" s="98"/>
      <c r="AA588" s="98"/>
      <c r="AB588" s="54" t="s">
        <v>5402</v>
      </c>
      <c r="AC588" s="54" t="s">
        <v>567</v>
      </c>
      <c r="AD588" s="47">
        <v>796</v>
      </c>
      <c r="AE588" s="47" t="s">
        <v>555</v>
      </c>
      <c r="AF588" s="47">
        <v>1</v>
      </c>
      <c r="AG588" s="99">
        <v>45</v>
      </c>
      <c r="AH588" s="53" t="s">
        <v>197</v>
      </c>
      <c r="AI588" s="100">
        <v>42923</v>
      </c>
      <c r="AJ588" s="53">
        <v>42923</v>
      </c>
      <c r="AK588" s="100">
        <v>44925</v>
      </c>
      <c r="AL588" s="50" t="s">
        <v>602</v>
      </c>
      <c r="AM588" s="98" t="s">
        <v>2910</v>
      </c>
      <c r="AN588" s="47" t="s">
        <v>2911</v>
      </c>
      <c r="AO588" s="264" t="s">
        <v>5203</v>
      </c>
      <c r="AP588" s="48" t="s">
        <v>5204</v>
      </c>
      <c r="AQ588" s="47" t="s">
        <v>2914</v>
      </c>
      <c r="AR588" s="116">
        <v>2022</v>
      </c>
      <c r="AS588" s="115">
        <v>4946822.3021999979</v>
      </c>
      <c r="AT588" s="98">
        <v>500</v>
      </c>
      <c r="AU588" s="89"/>
      <c r="AV588" s="47" t="s">
        <v>136</v>
      </c>
      <c r="AW588" s="47" t="s">
        <v>3446</v>
      </c>
    </row>
    <row r="589" spans="1:49" s="84" customFormat="1" ht="38.25">
      <c r="A589" s="47">
        <v>2</v>
      </c>
      <c r="B589" s="47" t="s">
        <v>5205</v>
      </c>
      <c r="C589" s="57" t="s">
        <v>131</v>
      </c>
      <c r="D589" s="57" t="s">
        <v>1477</v>
      </c>
      <c r="E589" s="48" t="s">
        <v>3454</v>
      </c>
      <c r="F589" s="57">
        <v>380596</v>
      </c>
      <c r="G589" s="48" t="s">
        <v>5206</v>
      </c>
      <c r="H589" s="60" t="s">
        <v>1878</v>
      </c>
      <c r="I589" s="60" t="s">
        <v>1878</v>
      </c>
      <c r="J589" s="47" t="s">
        <v>136</v>
      </c>
      <c r="K589" s="47" t="s">
        <v>136</v>
      </c>
      <c r="L589" s="47" t="s">
        <v>2885</v>
      </c>
      <c r="M589" s="47"/>
      <c r="N589" s="47" t="s">
        <v>2867</v>
      </c>
      <c r="O589" s="89">
        <v>267370.28571428574</v>
      </c>
      <c r="P589" s="89">
        <v>158609.49152542374</v>
      </c>
      <c r="Q589" s="89">
        <v>158609.49152542374</v>
      </c>
      <c r="R589" s="89">
        <v>187159.2</v>
      </c>
      <c r="S589" s="47" t="s">
        <v>906</v>
      </c>
      <c r="T589" s="52" t="s">
        <v>131</v>
      </c>
      <c r="U589" s="52" t="s">
        <v>139</v>
      </c>
      <c r="V589" s="100">
        <v>42788</v>
      </c>
      <c r="W589" s="100">
        <v>42848</v>
      </c>
      <c r="X589" s="98"/>
      <c r="Y589" s="98"/>
      <c r="Z589" s="98"/>
      <c r="AA589" s="98"/>
      <c r="AB589" s="54" t="s">
        <v>5402</v>
      </c>
      <c r="AC589" s="54" t="s">
        <v>567</v>
      </c>
      <c r="AD589" s="47">
        <v>796</v>
      </c>
      <c r="AE589" s="47" t="s">
        <v>555</v>
      </c>
      <c r="AF589" s="47">
        <v>1</v>
      </c>
      <c r="AG589" s="99">
        <v>45</v>
      </c>
      <c r="AH589" s="53" t="s">
        <v>197</v>
      </c>
      <c r="AI589" s="100">
        <v>42868</v>
      </c>
      <c r="AJ589" s="53">
        <v>42868</v>
      </c>
      <c r="AK589" s="100">
        <v>43435</v>
      </c>
      <c r="AL589" s="50" t="s">
        <v>310</v>
      </c>
      <c r="AM589" s="98" t="s">
        <v>2910</v>
      </c>
      <c r="AN589" s="47" t="s">
        <v>2911</v>
      </c>
      <c r="AO589" s="264" t="s">
        <v>5207</v>
      </c>
      <c r="AP589" s="48" t="s">
        <v>5208</v>
      </c>
      <c r="AQ589" s="47" t="s">
        <v>5843</v>
      </c>
      <c r="AR589" s="116">
        <v>2018</v>
      </c>
      <c r="AS589" s="115">
        <v>444779.39773999999</v>
      </c>
      <c r="AT589" s="98"/>
      <c r="AU589" s="89">
        <v>5</v>
      </c>
      <c r="AV589" s="47" t="s">
        <v>136</v>
      </c>
      <c r="AW589" s="47" t="s">
        <v>3446</v>
      </c>
    </row>
    <row r="590" spans="1:49" s="84" customFormat="1" ht="89.25">
      <c r="A590" s="47">
        <v>2</v>
      </c>
      <c r="B590" s="47" t="s">
        <v>5209</v>
      </c>
      <c r="C590" s="57" t="s">
        <v>131</v>
      </c>
      <c r="D590" s="57" t="s">
        <v>1477</v>
      </c>
      <c r="E590" s="48" t="s">
        <v>2905</v>
      </c>
      <c r="F590" s="57">
        <v>890213</v>
      </c>
      <c r="G590" s="48" t="s">
        <v>5210</v>
      </c>
      <c r="H590" s="60" t="s">
        <v>2907</v>
      </c>
      <c r="I590" s="60" t="s">
        <v>2907</v>
      </c>
      <c r="J590" s="47" t="s">
        <v>136</v>
      </c>
      <c r="K590" s="47" t="s">
        <v>136</v>
      </c>
      <c r="L590" s="47" t="s">
        <v>2885</v>
      </c>
      <c r="M590" s="47"/>
      <c r="N590" s="47" t="s">
        <v>2867</v>
      </c>
      <c r="O590" s="89">
        <v>132902.01694915252</v>
      </c>
      <c r="P590" s="89">
        <v>93031.406779661018</v>
      </c>
      <c r="Q590" s="89">
        <v>93031.406779661018</v>
      </c>
      <c r="R590" s="89">
        <v>109777.06</v>
      </c>
      <c r="S590" s="47" t="s">
        <v>906</v>
      </c>
      <c r="T590" s="52" t="s">
        <v>131</v>
      </c>
      <c r="U590" s="52" t="s">
        <v>139</v>
      </c>
      <c r="V590" s="100">
        <v>42840</v>
      </c>
      <c r="W590" s="100">
        <v>42900</v>
      </c>
      <c r="X590" s="98"/>
      <c r="Y590" s="98"/>
      <c r="Z590" s="98"/>
      <c r="AA590" s="98"/>
      <c r="AB590" s="54" t="s">
        <v>5268</v>
      </c>
      <c r="AC590" s="54" t="s">
        <v>567</v>
      </c>
      <c r="AD590" s="47">
        <v>796</v>
      </c>
      <c r="AE590" s="47" t="s">
        <v>555</v>
      </c>
      <c r="AF590" s="47">
        <v>1</v>
      </c>
      <c r="AG590" s="99">
        <v>45</v>
      </c>
      <c r="AH590" s="53" t="s">
        <v>197</v>
      </c>
      <c r="AI590" s="100">
        <v>42920</v>
      </c>
      <c r="AJ590" s="53">
        <v>42920</v>
      </c>
      <c r="AK590" s="100">
        <v>43281</v>
      </c>
      <c r="AL590" s="50" t="s">
        <v>310</v>
      </c>
      <c r="AM590" s="98" t="s">
        <v>2910</v>
      </c>
      <c r="AN590" s="47" t="s">
        <v>2911</v>
      </c>
      <c r="AO590" s="264" t="s">
        <v>5211</v>
      </c>
      <c r="AP590" s="48" t="s">
        <v>5212</v>
      </c>
      <c r="AQ590" s="47" t="s">
        <v>2914</v>
      </c>
      <c r="AR590" s="116">
        <v>2019</v>
      </c>
      <c r="AS590" s="115">
        <v>257118.98626819998</v>
      </c>
      <c r="AT590" s="98"/>
      <c r="AU590" s="89"/>
      <c r="AV590" s="47" t="s">
        <v>136</v>
      </c>
      <c r="AW590" s="47" t="s">
        <v>3048</v>
      </c>
    </row>
    <row r="591" spans="1:49" s="84" customFormat="1" ht="38.25">
      <c r="A591" s="47">
        <v>1</v>
      </c>
      <c r="B591" s="47" t="s">
        <v>5213</v>
      </c>
      <c r="C591" s="57" t="s">
        <v>131</v>
      </c>
      <c r="D591" s="57" t="s">
        <v>1477</v>
      </c>
      <c r="E591" s="48" t="s">
        <v>3454</v>
      </c>
      <c r="F591" s="57">
        <v>890219</v>
      </c>
      <c r="G591" s="48" t="s">
        <v>5214</v>
      </c>
      <c r="H591" s="60" t="s">
        <v>1878</v>
      </c>
      <c r="I591" s="60" t="s">
        <v>1878</v>
      </c>
      <c r="J591" s="47" t="s">
        <v>136</v>
      </c>
      <c r="K591" s="47" t="s">
        <v>136</v>
      </c>
      <c r="L591" s="47" t="s">
        <v>2885</v>
      </c>
      <c r="M591" s="47"/>
      <c r="N591" s="47" t="s">
        <v>2867</v>
      </c>
      <c r="O591" s="89">
        <v>1669240.51903469</v>
      </c>
      <c r="P591" s="89">
        <v>1018691.0154500848</v>
      </c>
      <c r="Q591" s="89">
        <v>1018691.0154500848</v>
      </c>
      <c r="R591" s="89">
        <v>1202055.3982311001</v>
      </c>
      <c r="S591" s="47" t="s">
        <v>906</v>
      </c>
      <c r="T591" s="52" t="s">
        <v>131</v>
      </c>
      <c r="U591" s="52" t="s">
        <v>139</v>
      </c>
      <c r="V591" s="100">
        <v>42843</v>
      </c>
      <c r="W591" s="100">
        <v>42903</v>
      </c>
      <c r="X591" s="98"/>
      <c r="Y591" s="98"/>
      <c r="Z591" s="98"/>
      <c r="AA591" s="98"/>
      <c r="AB591" s="54" t="s">
        <v>5402</v>
      </c>
      <c r="AC591" s="54" t="s">
        <v>567</v>
      </c>
      <c r="AD591" s="47">
        <v>796</v>
      </c>
      <c r="AE591" s="47" t="s">
        <v>555</v>
      </c>
      <c r="AF591" s="47">
        <v>1</v>
      </c>
      <c r="AG591" s="99">
        <v>45</v>
      </c>
      <c r="AH591" s="53" t="s">
        <v>197</v>
      </c>
      <c r="AI591" s="100">
        <v>42923</v>
      </c>
      <c r="AJ591" s="53">
        <v>42923</v>
      </c>
      <c r="AK591" s="100">
        <v>43465</v>
      </c>
      <c r="AL591" s="50" t="s">
        <v>310</v>
      </c>
      <c r="AM591" s="98" t="s">
        <v>2910</v>
      </c>
      <c r="AN591" s="47" t="s">
        <v>2911</v>
      </c>
      <c r="AO591" s="264" t="s">
        <v>5215</v>
      </c>
      <c r="AP591" s="48" t="s">
        <v>5216</v>
      </c>
      <c r="AQ591" s="47" t="s">
        <v>2914</v>
      </c>
      <c r="AR591" s="116">
        <v>2020</v>
      </c>
      <c r="AS591" s="115">
        <v>1835193.2299999997</v>
      </c>
      <c r="AT591" s="98"/>
      <c r="AU591" s="89">
        <v>20.2</v>
      </c>
      <c r="AV591" s="47" t="s">
        <v>136</v>
      </c>
      <c r="AW591" s="47" t="s">
        <v>3446</v>
      </c>
    </row>
    <row r="592" spans="1:49" s="84" customFormat="1" ht="89.25">
      <c r="A592" s="47">
        <v>2</v>
      </c>
      <c r="B592" s="47" t="s">
        <v>5217</v>
      </c>
      <c r="C592" s="57" t="s">
        <v>131</v>
      </c>
      <c r="D592" s="57" t="s">
        <v>1477</v>
      </c>
      <c r="E592" s="48" t="s">
        <v>5218</v>
      </c>
      <c r="F592" s="57">
        <v>628783</v>
      </c>
      <c r="G592" s="48" t="s">
        <v>5219</v>
      </c>
      <c r="H592" s="60" t="s">
        <v>2907</v>
      </c>
      <c r="I592" s="60" t="s">
        <v>2907</v>
      </c>
      <c r="J592" s="47" t="s">
        <v>136</v>
      </c>
      <c r="K592" s="47" t="s">
        <v>136</v>
      </c>
      <c r="L592" s="47" t="s">
        <v>2885</v>
      </c>
      <c r="M592" s="47"/>
      <c r="N592" s="47" t="s">
        <v>1268</v>
      </c>
      <c r="O592" s="89">
        <v>417579.96817029128</v>
      </c>
      <c r="P592" s="89">
        <v>236931.52542372883</v>
      </c>
      <c r="Q592" s="89">
        <v>236931.52542372883</v>
      </c>
      <c r="R592" s="89">
        <v>279579.2</v>
      </c>
      <c r="S592" s="47" t="s">
        <v>906</v>
      </c>
      <c r="T592" s="52" t="s">
        <v>131</v>
      </c>
      <c r="U592" s="52" t="s">
        <v>139</v>
      </c>
      <c r="V592" s="100">
        <v>42809</v>
      </c>
      <c r="W592" s="100">
        <v>42869</v>
      </c>
      <c r="X592" s="98"/>
      <c r="Y592" s="98"/>
      <c r="Z592" s="98"/>
      <c r="AA592" s="98"/>
      <c r="AB592" s="54" t="s">
        <v>5844</v>
      </c>
      <c r="AC592" s="54" t="s">
        <v>567</v>
      </c>
      <c r="AD592" s="47">
        <v>796</v>
      </c>
      <c r="AE592" s="47" t="s">
        <v>555</v>
      </c>
      <c r="AF592" s="47">
        <v>1</v>
      </c>
      <c r="AG592" s="99">
        <v>45</v>
      </c>
      <c r="AH592" s="53" t="s">
        <v>197</v>
      </c>
      <c r="AI592" s="100">
        <v>42889</v>
      </c>
      <c r="AJ592" s="53">
        <v>42889</v>
      </c>
      <c r="AK592" s="100">
        <v>43829</v>
      </c>
      <c r="AL592" s="50" t="s">
        <v>604</v>
      </c>
      <c r="AM592" s="98" t="s">
        <v>2910</v>
      </c>
      <c r="AN592" s="47" t="s">
        <v>2911</v>
      </c>
      <c r="AO592" s="264" t="s">
        <v>5220</v>
      </c>
      <c r="AP592" s="48" t="s">
        <v>5221</v>
      </c>
      <c r="AQ592" s="47" t="s">
        <v>5222</v>
      </c>
      <c r="AR592" s="116">
        <v>2022</v>
      </c>
      <c r="AS592" s="115">
        <v>1340335.82</v>
      </c>
      <c r="AT592" s="98">
        <v>160</v>
      </c>
      <c r="AU592" s="89">
        <v>0.75</v>
      </c>
      <c r="AV592" s="47" t="s">
        <v>136</v>
      </c>
      <c r="AW592" s="47" t="s">
        <v>3446</v>
      </c>
    </row>
    <row r="593" spans="1:49" s="84" customFormat="1" ht="89.25">
      <c r="A593" s="47">
        <v>1</v>
      </c>
      <c r="B593" s="47" t="s">
        <v>5845</v>
      </c>
      <c r="C593" s="57" t="s">
        <v>131</v>
      </c>
      <c r="D593" s="57" t="s">
        <v>1477</v>
      </c>
      <c r="E593" s="48" t="s">
        <v>5846</v>
      </c>
      <c r="F593" s="57">
        <v>890007</v>
      </c>
      <c r="G593" s="48" t="s">
        <v>5847</v>
      </c>
      <c r="H593" s="60" t="s">
        <v>1878</v>
      </c>
      <c r="I593" s="60" t="s">
        <v>1878</v>
      </c>
      <c r="J593" s="47" t="s">
        <v>136</v>
      </c>
      <c r="K593" s="47" t="s">
        <v>136</v>
      </c>
      <c r="L593" s="47" t="s">
        <v>2885</v>
      </c>
      <c r="M593" s="47"/>
      <c r="N593" s="47" t="s">
        <v>1268</v>
      </c>
      <c r="O593" s="89">
        <v>1192582.0096852302</v>
      </c>
      <c r="P593" s="89">
        <v>834807.40677966108</v>
      </c>
      <c r="Q593" s="89">
        <v>834807.40677966108</v>
      </c>
      <c r="R593" s="89">
        <v>985072.74</v>
      </c>
      <c r="S593" s="47" t="s">
        <v>906</v>
      </c>
      <c r="T593" s="52" t="s">
        <v>131</v>
      </c>
      <c r="U593" s="52" t="s">
        <v>139</v>
      </c>
      <c r="V593" s="100">
        <v>42750</v>
      </c>
      <c r="W593" s="100">
        <v>42810</v>
      </c>
      <c r="X593" s="98"/>
      <c r="Y593" s="98"/>
      <c r="Z593" s="98"/>
      <c r="AA593" s="98"/>
      <c r="AB593" s="54" t="s">
        <v>5848</v>
      </c>
      <c r="AC593" s="54" t="s">
        <v>567</v>
      </c>
      <c r="AD593" s="47">
        <v>796</v>
      </c>
      <c r="AE593" s="47" t="s">
        <v>555</v>
      </c>
      <c r="AF593" s="47">
        <v>1</v>
      </c>
      <c r="AG593" s="99">
        <v>45</v>
      </c>
      <c r="AH593" s="53" t="s">
        <v>197</v>
      </c>
      <c r="AI593" s="100">
        <v>42830</v>
      </c>
      <c r="AJ593" s="53">
        <v>42830</v>
      </c>
      <c r="AK593" s="100">
        <v>43100</v>
      </c>
      <c r="AL593" s="50">
        <v>2017</v>
      </c>
      <c r="AM593" s="98" t="s">
        <v>2910</v>
      </c>
      <c r="AN593" s="47" t="s">
        <v>2911</v>
      </c>
      <c r="AO593" s="264" t="s">
        <v>5849</v>
      </c>
      <c r="AP593" s="48" t="s">
        <v>5850</v>
      </c>
      <c r="AQ593" s="47" t="s">
        <v>5851</v>
      </c>
      <c r="AR593" s="116">
        <v>2018</v>
      </c>
      <c r="AS593" s="115">
        <v>1804391.1</v>
      </c>
      <c r="AT593" s="98">
        <v>0</v>
      </c>
      <c r="AU593" s="89">
        <v>7.5600000000000005</v>
      </c>
      <c r="AV593" s="47" t="s">
        <v>136</v>
      </c>
      <c r="AW593" s="47" t="s">
        <v>3446</v>
      </c>
    </row>
    <row r="594" spans="1:49" s="84" customFormat="1" ht="114.75">
      <c r="A594" s="47">
        <v>2</v>
      </c>
      <c r="B594" s="47" t="s">
        <v>5852</v>
      </c>
      <c r="C594" s="57" t="s">
        <v>131</v>
      </c>
      <c r="D594" s="57" t="s">
        <v>1477</v>
      </c>
      <c r="E594" s="48" t="s">
        <v>5846</v>
      </c>
      <c r="F594" s="57">
        <v>890031</v>
      </c>
      <c r="G594" s="48" t="s">
        <v>5853</v>
      </c>
      <c r="H594" s="60" t="s">
        <v>2907</v>
      </c>
      <c r="I594" s="60" t="s">
        <v>2907</v>
      </c>
      <c r="J594" s="47" t="s">
        <v>136</v>
      </c>
      <c r="K594" s="47" t="s">
        <v>136</v>
      </c>
      <c r="L594" s="47" t="s">
        <v>2885</v>
      </c>
      <c r="M594" s="47"/>
      <c r="N594" s="47" t="s">
        <v>1268</v>
      </c>
      <c r="O594" s="89">
        <v>675623.171912833</v>
      </c>
      <c r="P594" s="89">
        <v>472936.22033898305</v>
      </c>
      <c r="Q594" s="89">
        <v>472936.22033898305</v>
      </c>
      <c r="R594" s="89">
        <v>558064.74</v>
      </c>
      <c r="S594" s="47" t="s">
        <v>906</v>
      </c>
      <c r="T594" s="52" t="s">
        <v>131</v>
      </c>
      <c r="U594" s="52" t="s">
        <v>139</v>
      </c>
      <c r="V594" s="100">
        <v>42901</v>
      </c>
      <c r="W594" s="100">
        <v>42961</v>
      </c>
      <c r="X594" s="98"/>
      <c r="Y594" s="98"/>
      <c r="Z594" s="98"/>
      <c r="AA594" s="98"/>
      <c r="AB594" s="54" t="s">
        <v>5854</v>
      </c>
      <c r="AC594" s="54" t="s">
        <v>567</v>
      </c>
      <c r="AD594" s="47">
        <v>796</v>
      </c>
      <c r="AE594" s="47" t="s">
        <v>555</v>
      </c>
      <c r="AF594" s="47">
        <v>1</v>
      </c>
      <c r="AG594" s="99">
        <v>45</v>
      </c>
      <c r="AH594" s="53" t="s">
        <v>197</v>
      </c>
      <c r="AI594" s="100">
        <v>42981</v>
      </c>
      <c r="AJ594" s="53">
        <v>42981</v>
      </c>
      <c r="AK594" s="100">
        <v>44561</v>
      </c>
      <c r="AL594" s="50" t="s">
        <v>4013</v>
      </c>
      <c r="AM594" s="98" t="s">
        <v>2910</v>
      </c>
      <c r="AN594" s="47" t="s">
        <v>2911</v>
      </c>
      <c r="AO594" s="264" t="s">
        <v>5199</v>
      </c>
      <c r="AP594" s="48" t="s">
        <v>5200</v>
      </c>
      <c r="AQ594" s="47" t="s">
        <v>5855</v>
      </c>
      <c r="AR594" s="116">
        <v>2022</v>
      </c>
      <c r="AS594" s="115">
        <v>2226304.7138</v>
      </c>
      <c r="AT594" s="98">
        <v>500</v>
      </c>
      <c r="AU594" s="89">
        <v>0</v>
      </c>
      <c r="AV594" s="47" t="s">
        <v>136</v>
      </c>
      <c r="AW594" s="47" t="s">
        <v>3446</v>
      </c>
    </row>
    <row r="595" spans="1:49" s="84" customFormat="1" ht="38.25">
      <c r="A595" s="47">
        <v>2</v>
      </c>
      <c r="B595" s="47" t="s">
        <v>5856</v>
      </c>
      <c r="C595" s="57" t="s">
        <v>131</v>
      </c>
      <c r="D595" s="57" t="s">
        <v>1477</v>
      </c>
      <c r="E595" s="48" t="s">
        <v>2962</v>
      </c>
      <c r="F595" s="57">
        <v>380676</v>
      </c>
      <c r="G595" s="48" t="s">
        <v>5857</v>
      </c>
      <c r="H595" s="60" t="s">
        <v>1878</v>
      </c>
      <c r="I595" s="60" t="s">
        <v>1878</v>
      </c>
      <c r="J595" s="47" t="s">
        <v>136</v>
      </c>
      <c r="K595" s="47" t="s">
        <v>136</v>
      </c>
      <c r="L595" s="47" t="s">
        <v>2885</v>
      </c>
      <c r="M595" s="47"/>
      <c r="N595" s="47" t="s">
        <v>2867</v>
      </c>
      <c r="O595" s="89">
        <v>1972966.1016949154</v>
      </c>
      <c r="P595" s="89">
        <v>1381076.2711864407</v>
      </c>
      <c r="Q595" s="89">
        <v>1381076.2711864407</v>
      </c>
      <c r="R595" s="89">
        <v>1629670</v>
      </c>
      <c r="S595" s="47" t="s">
        <v>906</v>
      </c>
      <c r="T595" s="52" t="s">
        <v>131</v>
      </c>
      <c r="U595" s="52" t="s">
        <v>139</v>
      </c>
      <c r="V595" s="100">
        <v>42750</v>
      </c>
      <c r="W595" s="100">
        <v>42810</v>
      </c>
      <c r="X595" s="98"/>
      <c r="Y595" s="98"/>
      <c r="Z595" s="98"/>
      <c r="AA595" s="98"/>
      <c r="AB595" s="54" t="s">
        <v>5281</v>
      </c>
      <c r="AC595" s="54" t="s">
        <v>567</v>
      </c>
      <c r="AD595" s="47">
        <v>796</v>
      </c>
      <c r="AE595" s="47" t="s">
        <v>555</v>
      </c>
      <c r="AF595" s="47">
        <v>1</v>
      </c>
      <c r="AG595" s="99">
        <v>45</v>
      </c>
      <c r="AH595" s="53" t="s">
        <v>197</v>
      </c>
      <c r="AI595" s="100">
        <v>42830</v>
      </c>
      <c r="AJ595" s="53">
        <v>42830</v>
      </c>
      <c r="AK595" s="100">
        <v>43830</v>
      </c>
      <c r="AL595" s="50" t="s">
        <v>604</v>
      </c>
      <c r="AM595" s="98" t="s">
        <v>2910</v>
      </c>
      <c r="AN595" s="47" t="s">
        <v>2911</v>
      </c>
      <c r="AO595" s="264" t="s">
        <v>5858</v>
      </c>
      <c r="AP595" s="48" t="s">
        <v>5859</v>
      </c>
      <c r="AQ595" s="47">
        <v>42705</v>
      </c>
      <c r="AR595" s="116">
        <v>2020</v>
      </c>
      <c r="AS595" s="115">
        <v>3881005.84</v>
      </c>
      <c r="AT595" s="98">
        <v>0</v>
      </c>
      <c r="AU595" s="89">
        <v>21.4</v>
      </c>
      <c r="AV595" s="47" t="s">
        <v>136</v>
      </c>
      <c r="AW595" s="47" t="s">
        <v>3446</v>
      </c>
    </row>
    <row r="596" spans="1:49" s="84" customFormat="1" ht="89.25">
      <c r="A596" s="47">
        <v>1</v>
      </c>
      <c r="B596" s="47" t="s">
        <v>5223</v>
      </c>
      <c r="C596" s="57" t="s">
        <v>131</v>
      </c>
      <c r="D596" s="57" t="s">
        <v>1477</v>
      </c>
      <c r="E596" s="48" t="s">
        <v>5218</v>
      </c>
      <c r="F596" s="57">
        <v>890217</v>
      </c>
      <c r="G596" s="48" t="s">
        <v>5224</v>
      </c>
      <c r="H596" s="60" t="s">
        <v>2907</v>
      </c>
      <c r="I596" s="60" t="s">
        <v>2907</v>
      </c>
      <c r="J596" s="47" t="s">
        <v>136</v>
      </c>
      <c r="K596" s="47" t="s">
        <v>136</v>
      </c>
      <c r="L596" s="47" t="s">
        <v>2885</v>
      </c>
      <c r="M596" s="47"/>
      <c r="N596" s="47" t="s">
        <v>2867</v>
      </c>
      <c r="O596" s="89">
        <v>150634.4613743574</v>
      </c>
      <c r="P596" s="89">
        <v>97024.624630849605</v>
      </c>
      <c r="Q596" s="89">
        <v>97024.624630849605</v>
      </c>
      <c r="R596" s="89">
        <v>114489.05706440253</v>
      </c>
      <c r="S596" s="47" t="s">
        <v>906</v>
      </c>
      <c r="T596" s="52" t="s">
        <v>131</v>
      </c>
      <c r="U596" s="52" t="s">
        <v>139</v>
      </c>
      <c r="V596" s="100">
        <v>43014</v>
      </c>
      <c r="W596" s="100">
        <v>43074</v>
      </c>
      <c r="X596" s="98"/>
      <c r="Y596" s="98"/>
      <c r="Z596" s="98"/>
      <c r="AA596" s="98"/>
      <c r="AB596" s="54" t="s">
        <v>5844</v>
      </c>
      <c r="AC596" s="54" t="s">
        <v>567</v>
      </c>
      <c r="AD596" s="47">
        <v>796</v>
      </c>
      <c r="AE596" s="47" t="s">
        <v>555</v>
      </c>
      <c r="AF596" s="47">
        <v>1</v>
      </c>
      <c r="AG596" s="99">
        <v>45</v>
      </c>
      <c r="AH596" s="53" t="s">
        <v>197</v>
      </c>
      <c r="AI596" s="100">
        <v>43094</v>
      </c>
      <c r="AJ596" s="53">
        <v>43094</v>
      </c>
      <c r="AK596" s="100">
        <v>43465</v>
      </c>
      <c r="AL596" s="50" t="s">
        <v>310</v>
      </c>
      <c r="AM596" s="98" t="s">
        <v>2910</v>
      </c>
      <c r="AN596" s="47" t="s">
        <v>2911</v>
      </c>
      <c r="AO596" s="264" t="s">
        <v>5225</v>
      </c>
      <c r="AP596" s="48" t="s">
        <v>5226</v>
      </c>
      <c r="AQ596" s="47" t="s">
        <v>2914</v>
      </c>
      <c r="AR596" s="116">
        <v>2019</v>
      </c>
      <c r="AS596" s="115">
        <v>121807.742</v>
      </c>
      <c r="AT596" s="98"/>
      <c r="AU596" s="89">
        <v>4</v>
      </c>
      <c r="AV596" s="47" t="s">
        <v>136</v>
      </c>
      <c r="AW596" s="47" t="s">
        <v>3446</v>
      </c>
    </row>
    <row r="597" spans="1:49" s="125" customFormat="1" ht="25.5" customHeight="1">
      <c r="A597" s="118"/>
      <c r="B597" s="119"/>
      <c r="C597" s="118"/>
      <c r="D597" s="118"/>
      <c r="E597" s="118"/>
      <c r="F597" s="118"/>
      <c r="G597" s="118" t="s">
        <v>5227</v>
      </c>
      <c r="H597" s="118"/>
      <c r="I597" s="118"/>
      <c r="J597" s="118"/>
      <c r="K597" s="118"/>
      <c r="L597" s="118"/>
      <c r="M597" s="118"/>
      <c r="N597" s="120"/>
      <c r="O597" s="121">
        <f t="shared" ref="O597:P597" si="0">SUM(O6:O596)</f>
        <v>24717594.526454788</v>
      </c>
      <c r="P597" s="121">
        <f t="shared" si="0"/>
        <v>18844875.648070246</v>
      </c>
      <c r="Q597" s="121">
        <f>SUM(Q6:Q596)</f>
        <v>18844875.648070246</v>
      </c>
      <c r="R597" s="121">
        <f>SUM(R6:R596)</f>
        <v>22236953.264722887</v>
      </c>
      <c r="S597" s="118"/>
      <c r="T597" s="122"/>
      <c r="U597" s="122"/>
      <c r="V597" s="118"/>
      <c r="W597" s="122"/>
      <c r="X597" s="118"/>
      <c r="Y597" s="118"/>
      <c r="Z597" s="118"/>
      <c r="AA597" s="118"/>
      <c r="AB597" s="118"/>
      <c r="AC597" s="118"/>
      <c r="AD597" s="120"/>
      <c r="AE597" s="120"/>
      <c r="AF597" s="120"/>
      <c r="AG597" s="120"/>
      <c r="AH597" s="120"/>
      <c r="AI597" s="122"/>
      <c r="AJ597" s="122"/>
      <c r="AK597" s="118"/>
      <c r="AL597" s="123"/>
      <c r="AM597" s="118"/>
      <c r="AN597" s="118"/>
      <c r="AO597" s="118"/>
      <c r="AP597" s="118"/>
      <c r="AQ597" s="119"/>
      <c r="AR597" s="118"/>
      <c r="AS597" s="124"/>
      <c r="AT597" s="118"/>
      <c r="AU597" s="118"/>
      <c r="AV597" s="119"/>
      <c r="AW597" s="120"/>
    </row>
  </sheetData>
  <autoFilter ref="A5:AW597"/>
  <mergeCells count="51">
    <mergeCell ref="AM2:AM4"/>
    <mergeCell ref="AN2:AV2"/>
    <mergeCell ref="AI3:AI4"/>
    <mergeCell ref="AJ3:AJ4"/>
    <mergeCell ref="AK3:AK4"/>
    <mergeCell ref="AN3:AN4"/>
    <mergeCell ref="AO3:AO4"/>
    <mergeCell ref="AQ3:AQ4"/>
    <mergeCell ref="AR3:AR4"/>
    <mergeCell ref="AB2:AK2"/>
    <mergeCell ref="AL2:AL4"/>
    <mergeCell ref="AB3:AB4"/>
    <mergeCell ref="AC3:AC4"/>
    <mergeCell ref="AD3:AE3"/>
    <mergeCell ref="AF3:AF4"/>
    <mergeCell ref="AG3:AH3"/>
    <mergeCell ref="AW2:AW4"/>
    <mergeCell ref="AS3:AS4"/>
    <mergeCell ref="AT3:AU3"/>
    <mergeCell ref="AV3:AV4"/>
    <mergeCell ref="AP3:AP4"/>
    <mergeCell ref="L2:L4"/>
    <mergeCell ref="M2:M4"/>
    <mergeCell ref="N2:N4"/>
    <mergeCell ref="O2:O4"/>
    <mergeCell ref="P2:P4"/>
    <mergeCell ref="V3:V4"/>
    <mergeCell ref="Q2:R3"/>
    <mergeCell ref="S2:S4"/>
    <mergeCell ref="T2:W2"/>
    <mergeCell ref="X2:AA2"/>
    <mergeCell ref="T3:T4"/>
    <mergeCell ref="U3:U4"/>
    <mergeCell ref="AA3:AA4"/>
    <mergeCell ref="W3:W4"/>
    <mergeCell ref="X3:X4"/>
    <mergeCell ref="Y3:Y4"/>
    <mergeCell ref="Z3:Z4"/>
    <mergeCell ref="A1:K1"/>
    <mergeCell ref="A2:A4"/>
    <mergeCell ref="B2:B4"/>
    <mergeCell ref="C2:D2"/>
    <mergeCell ref="E2:E4"/>
    <mergeCell ref="F2:F4"/>
    <mergeCell ref="G2:G4"/>
    <mergeCell ref="H2:H4"/>
    <mergeCell ref="I2:I4"/>
    <mergeCell ref="J2:J4"/>
    <mergeCell ref="C3:C4"/>
    <mergeCell ref="D3:D4"/>
    <mergeCell ref="K2:K4"/>
  </mergeCells>
  <pageMargins left="0.37" right="0.27" top="0.74803149606299213" bottom="0.52" header="0.31496062992125984" footer="0.31496062992125984"/>
  <pageSetup paperSize="8" scale="34" fitToHeight="0" pageOrder="overThenDown" orientation="landscape" r:id="rId1"/>
  <headerFooter>
    <oddFooter>&amp;C&amp;P&amp;R&amp;D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Y759"/>
  <sheetViews>
    <sheetView zoomScaleNormal="100" workbookViewId="0">
      <pane xSplit="7" ySplit="6" topLeftCell="H7" activePane="bottomRight" state="frozen"/>
      <selection pane="topRight" activeCell="I1" sqref="I1"/>
      <selection pane="bottomLeft" activeCell="A10" sqref="A10"/>
      <selection pane="bottomRight" activeCell="H7" sqref="H7"/>
    </sheetView>
  </sheetViews>
  <sheetFormatPr defaultRowHeight="15"/>
  <cols>
    <col min="1" max="1" width="9.28515625" bestFit="1" customWidth="1"/>
    <col min="2" max="2" width="11.5703125" customWidth="1"/>
    <col min="3" max="4" width="9.140625" customWidth="1"/>
    <col min="5" max="5" width="12.140625" customWidth="1"/>
    <col min="6" max="6" width="9.28515625" customWidth="1"/>
    <col min="7" max="7" width="36.42578125" customWidth="1"/>
    <col min="8" max="9" width="12.85546875" customWidth="1"/>
    <col min="10" max="10" width="11.5703125" customWidth="1"/>
    <col min="11" max="11" width="15.28515625" customWidth="1"/>
    <col min="12" max="12" width="14" customWidth="1"/>
    <col min="13" max="13" width="13.7109375" customWidth="1"/>
    <col min="14" max="14" width="9.140625" customWidth="1"/>
    <col min="15" max="15" width="14.42578125" customWidth="1"/>
    <col min="16" max="16" width="14.140625" customWidth="1"/>
    <col min="17" max="17" width="13.28515625" customWidth="1"/>
    <col min="18" max="18" width="14.140625" customWidth="1"/>
    <col min="19" max="19" width="17" customWidth="1"/>
    <col min="20" max="20" width="11.7109375" customWidth="1"/>
    <col min="21" max="21" width="12.42578125" customWidth="1"/>
    <col min="22" max="23" width="11.85546875" customWidth="1"/>
    <col min="24" max="24" width="12.42578125" customWidth="1"/>
    <col min="25" max="25" width="12.5703125" customWidth="1"/>
    <col min="26" max="26" width="13.140625" customWidth="1"/>
    <col min="27" max="27" width="11.140625" customWidth="1"/>
    <col min="28" max="28" width="21.5703125" customWidth="1"/>
    <col min="29" max="29" width="14.42578125" customWidth="1"/>
    <col min="30" max="34" width="9.140625" customWidth="1"/>
    <col min="35" max="37" width="11.140625" customWidth="1"/>
    <col min="38" max="38" width="9.140625" customWidth="1"/>
    <col min="39" max="39" width="49.5703125" customWidth="1"/>
    <col min="40" max="43" width="9.140625" hidden="1" customWidth="1"/>
    <col min="44" max="44" width="10.7109375" hidden="1" customWidth="1"/>
    <col min="45" max="45" width="11.28515625" hidden="1" customWidth="1"/>
    <col min="46" max="48" width="9.140625" hidden="1" customWidth="1"/>
    <col min="49" max="49" width="24.42578125" customWidth="1"/>
    <col min="50" max="16384" width="9.140625" style="237"/>
  </cols>
  <sheetData>
    <row r="1" spans="1:49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238" customFormat="1" ht="23.25">
      <c r="A2" s="337" t="s">
        <v>55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24.75" customHeight="1">
      <c r="A3" s="318" t="s">
        <v>30</v>
      </c>
      <c r="B3" s="318" t="s">
        <v>50</v>
      </c>
      <c r="C3" s="318" t="s">
        <v>18</v>
      </c>
      <c r="D3" s="318"/>
      <c r="E3" s="318" t="s">
        <v>34</v>
      </c>
      <c r="F3" s="318" t="s">
        <v>19</v>
      </c>
      <c r="G3" s="318" t="s">
        <v>20</v>
      </c>
      <c r="H3" s="318" t="s">
        <v>51</v>
      </c>
      <c r="I3" s="318" t="s">
        <v>52</v>
      </c>
      <c r="J3" s="317" t="s">
        <v>53</v>
      </c>
      <c r="K3" s="318" t="s">
        <v>75</v>
      </c>
      <c r="L3" s="318" t="s">
        <v>42</v>
      </c>
      <c r="M3" s="317" t="s">
        <v>74</v>
      </c>
      <c r="N3" s="318" t="s">
        <v>43</v>
      </c>
      <c r="O3" s="320" t="s">
        <v>54</v>
      </c>
      <c r="P3" s="323" t="s">
        <v>56</v>
      </c>
      <c r="Q3" s="326" t="s">
        <v>44</v>
      </c>
      <c r="R3" s="326"/>
      <c r="S3" s="318" t="s">
        <v>35</v>
      </c>
      <c r="T3" s="318" t="s">
        <v>0</v>
      </c>
      <c r="U3" s="318"/>
      <c r="V3" s="318"/>
      <c r="W3" s="318"/>
      <c r="X3" s="340" t="s">
        <v>58</v>
      </c>
      <c r="Y3" s="341"/>
      <c r="Z3" s="342"/>
      <c r="AA3" s="343"/>
      <c r="AB3" s="340" t="s">
        <v>31</v>
      </c>
      <c r="AC3" s="342"/>
      <c r="AD3" s="342"/>
      <c r="AE3" s="342"/>
      <c r="AF3" s="342"/>
      <c r="AG3" s="342"/>
      <c r="AH3" s="342"/>
      <c r="AI3" s="342"/>
      <c r="AJ3" s="342"/>
      <c r="AK3" s="342"/>
      <c r="AL3" s="320" t="s">
        <v>61</v>
      </c>
      <c r="AM3" s="320" t="s">
        <v>129</v>
      </c>
      <c r="AN3" s="334"/>
      <c r="AO3" s="335"/>
      <c r="AP3" s="335"/>
      <c r="AQ3" s="335"/>
      <c r="AR3" s="335"/>
      <c r="AS3" s="335"/>
      <c r="AT3" s="335"/>
      <c r="AU3" s="335"/>
      <c r="AV3" s="335"/>
      <c r="AW3" s="320" t="s">
        <v>39</v>
      </c>
    </row>
    <row r="4" spans="1:49" ht="24.75" customHeight="1">
      <c r="A4" s="318"/>
      <c r="B4" s="318"/>
      <c r="C4" s="318" t="s">
        <v>45</v>
      </c>
      <c r="D4" s="318" t="s">
        <v>46</v>
      </c>
      <c r="E4" s="318"/>
      <c r="F4" s="318"/>
      <c r="G4" s="318"/>
      <c r="H4" s="318"/>
      <c r="I4" s="318"/>
      <c r="J4" s="317"/>
      <c r="K4" s="318"/>
      <c r="L4" s="318"/>
      <c r="M4" s="317"/>
      <c r="N4" s="318"/>
      <c r="O4" s="321"/>
      <c r="P4" s="324"/>
      <c r="Q4" s="326"/>
      <c r="R4" s="326"/>
      <c r="S4" s="318"/>
      <c r="T4" s="318" t="s">
        <v>47</v>
      </c>
      <c r="U4" s="318" t="s">
        <v>40</v>
      </c>
      <c r="V4" s="319" t="s">
        <v>41</v>
      </c>
      <c r="W4" s="319" t="s">
        <v>24</v>
      </c>
      <c r="X4" s="318" t="s">
        <v>57</v>
      </c>
      <c r="Y4" s="318" t="s">
        <v>36</v>
      </c>
      <c r="Z4" s="318" t="s">
        <v>59</v>
      </c>
      <c r="AA4" s="318" t="s">
        <v>60</v>
      </c>
      <c r="AB4" s="318" t="s">
        <v>28</v>
      </c>
      <c r="AC4" s="318" t="s">
        <v>29</v>
      </c>
      <c r="AD4" s="318" t="s">
        <v>21</v>
      </c>
      <c r="AE4" s="318"/>
      <c r="AF4" s="318" t="s">
        <v>33</v>
      </c>
      <c r="AG4" s="318" t="s">
        <v>26</v>
      </c>
      <c r="AH4" s="318"/>
      <c r="AI4" s="326" t="s">
        <v>25</v>
      </c>
      <c r="AJ4" s="318" t="s">
        <v>22</v>
      </c>
      <c r="AK4" s="336" t="s">
        <v>23</v>
      </c>
      <c r="AL4" s="327"/>
      <c r="AM4" s="327"/>
      <c r="AN4" s="330"/>
      <c r="AO4" s="330"/>
      <c r="AP4" s="330"/>
      <c r="AQ4" s="332"/>
      <c r="AR4" s="332"/>
      <c r="AS4" s="338"/>
      <c r="AT4" s="328"/>
      <c r="AU4" s="329"/>
      <c r="AV4" s="330"/>
      <c r="AW4" s="327"/>
    </row>
    <row r="5" spans="1:49" ht="24.75" customHeight="1">
      <c r="A5" s="318"/>
      <c r="B5" s="318"/>
      <c r="C5" s="318"/>
      <c r="D5" s="318"/>
      <c r="E5" s="318"/>
      <c r="F5" s="318"/>
      <c r="G5" s="318"/>
      <c r="H5" s="318"/>
      <c r="I5" s="318"/>
      <c r="J5" s="317"/>
      <c r="K5" s="318"/>
      <c r="L5" s="318"/>
      <c r="M5" s="317"/>
      <c r="N5" s="318"/>
      <c r="O5" s="322"/>
      <c r="P5" s="325"/>
      <c r="Q5" s="5" t="s">
        <v>37</v>
      </c>
      <c r="R5" s="5" t="s">
        <v>38</v>
      </c>
      <c r="S5" s="318"/>
      <c r="T5" s="318"/>
      <c r="U5" s="318"/>
      <c r="V5" s="319"/>
      <c r="W5" s="319"/>
      <c r="X5" s="318"/>
      <c r="Y5" s="318"/>
      <c r="Z5" s="318"/>
      <c r="AA5" s="318"/>
      <c r="AB5" s="318"/>
      <c r="AC5" s="318"/>
      <c r="AD5" s="5" t="s">
        <v>32</v>
      </c>
      <c r="AE5" s="5" t="s">
        <v>27</v>
      </c>
      <c r="AF5" s="318"/>
      <c r="AG5" s="5" t="s">
        <v>49</v>
      </c>
      <c r="AH5" s="5" t="s">
        <v>27</v>
      </c>
      <c r="AI5" s="326"/>
      <c r="AJ5" s="318"/>
      <c r="AK5" s="336"/>
      <c r="AL5" s="322"/>
      <c r="AM5" s="322"/>
      <c r="AN5" s="331"/>
      <c r="AO5" s="331"/>
      <c r="AP5" s="331"/>
      <c r="AQ5" s="333"/>
      <c r="AR5" s="333"/>
      <c r="AS5" s="339"/>
      <c r="AT5" s="7"/>
      <c r="AU5" s="7"/>
      <c r="AV5" s="331"/>
      <c r="AW5" s="322"/>
    </row>
    <row r="6" spans="1:49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  <c r="Q6" s="2">
        <v>17</v>
      </c>
      <c r="R6" s="2">
        <v>18</v>
      </c>
      <c r="S6" s="2">
        <v>19</v>
      </c>
      <c r="T6" s="2">
        <v>20</v>
      </c>
      <c r="U6" s="2">
        <v>21</v>
      </c>
      <c r="V6" s="2">
        <v>22</v>
      </c>
      <c r="W6" s="2">
        <v>23</v>
      </c>
      <c r="X6" s="2">
        <v>24</v>
      </c>
      <c r="Y6" s="2">
        <v>25</v>
      </c>
      <c r="Z6" s="2">
        <v>26</v>
      </c>
      <c r="AA6" s="2">
        <v>27</v>
      </c>
      <c r="AB6" s="2">
        <v>28</v>
      </c>
      <c r="AC6" s="2">
        <v>29</v>
      </c>
      <c r="AD6" s="2">
        <v>30</v>
      </c>
      <c r="AE6" s="2">
        <v>31</v>
      </c>
      <c r="AF6" s="2">
        <v>32</v>
      </c>
      <c r="AG6" s="2">
        <v>33</v>
      </c>
      <c r="AH6" s="2">
        <v>34</v>
      </c>
      <c r="AI6" s="2">
        <v>35</v>
      </c>
      <c r="AJ6" s="2">
        <v>36</v>
      </c>
      <c r="AK6" s="2">
        <v>37</v>
      </c>
      <c r="AL6" s="2">
        <v>38</v>
      </c>
      <c r="AM6" s="2">
        <v>39</v>
      </c>
      <c r="AN6" s="2">
        <v>40</v>
      </c>
      <c r="AO6" s="2">
        <v>41</v>
      </c>
      <c r="AP6" s="2">
        <v>42</v>
      </c>
      <c r="AQ6" s="2">
        <v>43</v>
      </c>
      <c r="AR6" s="2">
        <v>44</v>
      </c>
      <c r="AS6" s="2">
        <v>45</v>
      </c>
      <c r="AT6" s="2">
        <v>46</v>
      </c>
      <c r="AU6" s="2">
        <v>47</v>
      </c>
      <c r="AV6" s="2">
        <v>48</v>
      </c>
      <c r="AW6" s="2">
        <v>49</v>
      </c>
    </row>
    <row r="7" spans="1:49" s="143" customFormat="1" ht="56.25">
      <c r="A7" s="136">
        <v>7</v>
      </c>
      <c r="B7" s="136" t="s">
        <v>130</v>
      </c>
      <c r="C7" s="136" t="s">
        <v>131</v>
      </c>
      <c r="D7" s="136" t="s">
        <v>132</v>
      </c>
      <c r="E7" s="136" t="s">
        <v>71</v>
      </c>
      <c r="F7" s="136">
        <v>629403</v>
      </c>
      <c r="G7" s="10" t="s">
        <v>133</v>
      </c>
      <c r="H7" s="136" t="s">
        <v>168</v>
      </c>
      <c r="I7" s="9" t="s">
        <v>2725</v>
      </c>
      <c r="J7" s="136" t="s">
        <v>2583</v>
      </c>
      <c r="K7" s="136" t="s">
        <v>136</v>
      </c>
      <c r="L7" s="140" t="s">
        <v>137</v>
      </c>
      <c r="M7" s="140" t="s">
        <v>113</v>
      </c>
      <c r="N7" s="136" t="s">
        <v>138</v>
      </c>
      <c r="O7" s="137">
        <v>8000</v>
      </c>
      <c r="P7" s="137">
        <v>8000</v>
      </c>
      <c r="Q7" s="137">
        <v>8000</v>
      </c>
      <c r="R7" s="137">
        <v>8000</v>
      </c>
      <c r="S7" s="136" t="s">
        <v>214</v>
      </c>
      <c r="T7" s="140" t="s">
        <v>131</v>
      </c>
      <c r="U7" s="140" t="s">
        <v>139</v>
      </c>
      <c r="V7" s="8">
        <v>42750</v>
      </c>
      <c r="W7" s="8">
        <v>42810</v>
      </c>
      <c r="X7" s="9"/>
      <c r="Y7" s="9"/>
      <c r="Z7" s="9"/>
      <c r="AA7" s="9"/>
      <c r="AB7" s="141" t="s">
        <v>133</v>
      </c>
      <c r="AC7" s="136" t="s">
        <v>209</v>
      </c>
      <c r="AD7" s="9">
        <v>796</v>
      </c>
      <c r="AE7" s="9" t="s">
        <v>486</v>
      </c>
      <c r="AF7" s="136">
        <v>1</v>
      </c>
      <c r="AG7" s="142">
        <v>45</v>
      </c>
      <c r="AH7" s="8" t="s">
        <v>197</v>
      </c>
      <c r="AI7" s="8">
        <v>42830</v>
      </c>
      <c r="AJ7" s="8">
        <v>42830</v>
      </c>
      <c r="AK7" s="8">
        <v>43098</v>
      </c>
      <c r="AL7" s="9">
        <v>2017</v>
      </c>
      <c r="AM7" s="9"/>
      <c r="AN7" s="137"/>
      <c r="AO7" s="9"/>
      <c r="AP7" s="9"/>
      <c r="AQ7" s="9"/>
      <c r="AR7" s="9"/>
      <c r="AS7" s="9"/>
      <c r="AT7" s="9"/>
      <c r="AU7" s="9"/>
      <c r="AV7" s="9"/>
      <c r="AW7" s="9"/>
    </row>
    <row r="8" spans="1:49" s="143" customFormat="1" ht="78.75">
      <c r="A8" s="136">
        <v>7</v>
      </c>
      <c r="B8" s="136" t="s">
        <v>140</v>
      </c>
      <c r="C8" s="136" t="s">
        <v>131</v>
      </c>
      <c r="D8" s="136" t="s">
        <v>132</v>
      </c>
      <c r="E8" s="136" t="s">
        <v>71</v>
      </c>
      <c r="F8" s="136">
        <v>629402</v>
      </c>
      <c r="G8" s="10" t="s">
        <v>5228</v>
      </c>
      <c r="H8" s="136" t="s">
        <v>168</v>
      </c>
      <c r="I8" s="9" t="s">
        <v>2725</v>
      </c>
      <c r="J8" s="136" t="s">
        <v>2583</v>
      </c>
      <c r="K8" s="136" t="s">
        <v>136</v>
      </c>
      <c r="L8" s="140" t="s">
        <v>137</v>
      </c>
      <c r="M8" s="140" t="s">
        <v>113</v>
      </c>
      <c r="N8" s="136" t="s">
        <v>138</v>
      </c>
      <c r="O8" s="137">
        <v>8000</v>
      </c>
      <c r="P8" s="137">
        <v>8000</v>
      </c>
      <c r="Q8" s="137">
        <v>8000</v>
      </c>
      <c r="R8" s="137">
        <v>8000</v>
      </c>
      <c r="S8" s="136" t="s">
        <v>214</v>
      </c>
      <c r="T8" s="140" t="s">
        <v>131</v>
      </c>
      <c r="U8" s="140" t="s">
        <v>139</v>
      </c>
      <c r="V8" s="8">
        <v>42748</v>
      </c>
      <c r="W8" s="8">
        <v>42808</v>
      </c>
      <c r="X8" s="9"/>
      <c r="Y8" s="9"/>
      <c r="Z8" s="132"/>
      <c r="AA8" s="132"/>
      <c r="AB8" s="141" t="s">
        <v>5228</v>
      </c>
      <c r="AC8" s="136" t="s">
        <v>209</v>
      </c>
      <c r="AD8" s="9">
        <v>796</v>
      </c>
      <c r="AE8" s="9" t="s">
        <v>486</v>
      </c>
      <c r="AF8" s="136">
        <v>1</v>
      </c>
      <c r="AG8" s="142">
        <v>45</v>
      </c>
      <c r="AH8" s="8" t="s">
        <v>197</v>
      </c>
      <c r="AI8" s="8">
        <v>42828</v>
      </c>
      <c r="AJ8" s="8">
        <v>42828</v>
      </c>
      <c r="AK8" s="8">
        <v>43098</v>
      </c>
      <c r="AL8" s="9">
        <v>2017</v>
      </c>
      <c r="AM8" s="9"/>
      <c r="AN8" s="137"/>
      <c r="AO8" s="9"/>
      <c r="AP8" s="9"/>
      <c r="AQ8" s="9"/>
      <c r="AR8" s="9"/>
      <c r="AS8" s="9"/>
      <c r="AT8" s="9"/>
      <c r="AU8" s="9"/>
      <c r="AV8" s="9"/>
      <c r="AW8" s="132"/>
    </row>
    <row r="9" spans="1:49" s="143" customFormat="1" ht="101.25">
      <c r="A9" s="136">
        <v>7</v>
      </c>
      <c r="B9" s="136" t="s">
        <v>141</v>
      </c>
      <c r="C9" s="136" t="s">
        <v>131</v>
      </c>
      <c r="D9" s="136" t="s">
        <v>132</v>
      </c>
      <c r="E9" s="136" t="s">
        <v>71</v>
      </c>
      <c r="F9" s="136">
        <v>629401</v>
      </c>
      <c r="G9" s="10" t="s">
        <v>142</v>
      </c>
      <c r="H9" s="136" t="s">
        <v>168</v>
      </c>
      <c r="I9" s="9" t="s">
        <v>2725</v>
      </c>
      <c r="J9" s="136" t="s">
        <v>2583</v>
      </c>
      <c r="K9" s="136" t="s">
        <v>136</v>
      </c>
      <c r="L9" s="140" t="s">
        <v>137</v>
      </c>
      <c r="M9" s="140" t="s">
        <v>113</v>
      </c>
      <c r="N9" s="136" t="s">
        <v>138</v>
      </c>
      <c r="O9" s="137">
        <v>8000</v>
      </c>
      <c r="P9" s="137">
        <v>8000</v>
      </c>
      <c r="Q9" s="137">
        <v>8000</v>
      </c>
      <c r="R9" s="137">
        <v>8000</v>
      </c>
      <c r="S9" s="136" t="s">
        <v>214</v>
      </c>
      <c r="T9" s="140" t="s">
        <v>131</v>
      </c>
      <c r="U9" s="140" t="s">
        <v>139</v>
      </c>
      <c r="V9" s="8">
        <v>42808</v>
      </c>
      <c r="W9" s="8">
        <v>42868</v>
      </c>
      <c r="X9" s="9"/>
      <c r="Y9" s="9"/>
      <c r="Z9" s="132"/>
      <c r="AA9" s="132"/>
      <c r="AB9" s="141" t="s">
        <v>142</v>
      </c>
      <c r="AC9" s="136" t="s">
        <v>209</v>
      </c>
      <c r="AD9" s="9">
        <v>796</v>
      </c>
      <c r="AE9" s="9" t="s">
        <v>486</v>
      </c>
      <c r="AF9" s="136">
        <v>1</v>
      </c>
      <c r="AG9" s="142">
        <v>45</v>
      </c>
      <c r="AH9" s="8" t="s">
        <v>197</v>
      </c>
      <c r="AI9" s="8">
        <v>42888</v>
      </c>
      <c r="AJ9" s="8">
        <v>42888</v>
      </c>
      <c r="AK9" s="8">
        <v>43098</v>
      </c>
      <c r="AL9" s="9">
        <v>2017</v>
      </c>
      <c r="AM9" s="9"/>
      <c r="AN9" s="137"/>
      <c r="AO9" s="9"/>
      <c r="AP9" s="9"/>
      <c r="AQ9" s="9"/>
      <c r="AR9" s="9"/>
      <c r="AS9" s="9"/>
      <c r="AT9" s="9"/>
      <c r="AU9" s="9"/>
      <c r="AV9" s="9"/>
      <c r="AW9" s="132"/>
    </row>
    <row r="10" spans="1:49" s="143" customFormat="1" ht="112.5">
      <c r="A10" s="136">
        <v>7</v>
      </c>
      <c r="B10" s="136" t="s">
        <v>143</v>
      </c>
      <c r="C10" s="136" t="s">
        <v>131</v>
      </c>
      <c r="D10" s="136" t="s">
        <v>132</v>
      </c>
      <c r="E10" s="136" t="s">
        <v>71</v>
      </c>
      <c r="F10" s="136">
        <v>629400</v>
      </c>
      <c r="G10" s="10" t="s">
        <v>1819</v>
      </c>
      <c r="H10" s="136" t="s">
        <v>168</v>
      </c>
      <c r="I10" s="9" t="s">
        <v>2725</v>
      </c>
      <c r="J10" s="136" t="s">
        <v>2583</v>
      </c>
      <c r="K10" s="136" t="s">
        <v>136</v>
      </c>
      <c r="L10" s="140" t="s">
        <v>137</v>
      </c>
      <c r="M10" s="140" t="s">
        <v>113</v>
      </c>
      <c r="N10" s="136" t="s">
        <v>138</v>
      </c>
      <c r="O10" s="137">
        <v>4500</v>
      </c>
      <c r="P10" s="137">
        <v>4500</v>
      </c>
      <c r="Q10" s="137">
        <v>4500</v>
      </c>
      <c r="R10" s="137">
        <v>4500</v>
      </c>
      <c r="S10" s="136" t="s">
        <v>214</v>
      </c>
      <c r="T10" s="140" t="s">
        <v>131</v>
      </c>
      <c r="U10" s="140" t="s">
        <v>139</v>
      </c>
      <c r="V10" s="8">
        <v>42748</v>
      </c>
      <c r="W10" s="8">
        <v>42808</v>
      </c>
      <c r="X10" s="9"/>
      <c r="Y10" s="9"/>
      <c r="Z10" s="132"/>
      <c r="AA10" s="132"/>
      <c r="AB10" s="141" t="s">
        <v>1819</v>
      </c>
      <c r="AC10" s="136" t="s">
        <v>209</v>
      </c>
      <c r="AD10" s="9">
        <v>796</v>
      </c>
      <c r="AE10" s="9" t="s">
        <v>486</v>
      </c>
      <c r="AF10" s="136">
        <v>1</v>
      </c>
      <c r="AG10" s="142">
        <v>45</v>
      </c>
      <c r="AH10" s="8" t="s">
        <v>197</v>
      </c>
      <c r="AI10" s="8">
        <v>42828</v>
      </c>
      <c r="AJ10" s="8">
        <v>42828</v>
      </c>
      <c r="AK10" s="8">
        <v>43098</v>
      </c>
      <c r="AL10" s="9">
        <v>2017</v>
      </c>
      <c r="AM10" s="9"/>
      <c r="AN10" s="137"/>
      <c r="AO10" s="9"/>
      <c r="AP10" s="9"/>
      <c r="AQ10" s="9"/>
      <c r="AR10" s="9"/>
      <c r="AS10" s="9"/>
      <c r="AT10" s="9"/>
      <c r="AU10" s="9"/>
      <c r="AV10" s="9"/>
      <c r="AW10" s="132"/>
    </row>
    <row r="11" spans="1:49" s="143" customFormat="1" ht="45">
      <c r="A11" s="136">
        <v>7</v>
      </c>
      <c r="B11" s="136" t="s">
        <v>144</v>
      </c>
      <c r="C11" s="136" t="s">
        <v>131</v>
      </c>
      <c r="D11" s="136" t="s">
        <v>132</v>
      </c>
      <c r="E11" s="136" t="s">
        <v>71</v>
      </c>
      <c r="F11" s="136">
        <v>629399</v>
      </c>
      <c r="G11" s="10" t="s">
        <v>1820</v>
      </c>
      <c r="H11" s="136" t="s">
        <v>168</v>
      </c>
      <c r="I11" s="9" t="s">
        <v>2725</v>
      </c>
      <c r="J11" s="136" t="s">
        <v>2583</v>
      </c>
      <c r="K11" s="136" t="s">
        <v>136</v>
      </c>
      <c r="L11" s="140" t="s">
        <v>137</v>
      </c>
      <c r="M11" s="140" t="s">
        <v>113</v>
      </c>
      <c r="N11" s="136" t="s">
        <v>138</v>
      </c>
      <c r="O11" s="137">
        <v>4500</v>
      </c>
      <c r="P11" s="137">
        <v>4500</v>
      </c>
      <c r="Q11" s="137">
        <v>4500</v>
      </c>
      <c r="R11" s="137">
        <v>4500</v>
      </c>
      <c r="S11" s="136" t="s">
        <v>214</v>
      </c>
      <c r="T11" s="140" t="s">
        <v>131</v>
      </c>
      <c r="U11" s="140" t="s">
        <v>139</v>
      </c>
      <c r="V11" s="8">
        <v>42783</v>
      </c>
      <c r="W11" s="8">
        <v>42843</v>
      </c>
      <c r="X11" s="9"/>
      <c r="Y11" s="9"/>
      <c r="Z11" s="132"/>
      <c r="AA11" s="132"/>
      <c r="AB11" s="141" t="s">
        <v>1820</v>
      </c>
      <c r="AC11" s="136" t="s">
        <v>209</v>
      </c>
      <c r="AD11" s="9">
        <v>796</v>
      </c>
      <c r="AE11" s="9" t="s">
        <v>486</v>
      </c>
      <c r="AF11" s="136">
        <v>1</v>
      </c>
      <c r="AG11" s="142">
        <v>45</v>
      </c>
      <c r="AH11" s="8" t="s">
        <v>197</v>
      </c>
      <c r="AI11" s="8">
        <v>42863</v>
      </c>
      <c r="AJ11" s="8">
        <v>42863</v>
      </c>
      <c r="AK11" s="8">
        <v>43098</v>
      </c>
      <c r="AL11" s="9">
        <v>2017</v>
      </c>
      <c r="AM11" s="9"/>
      <c r="AN11" s="137"/>
      <c r="AO11" s="9"/>
      <c r="AP11" s="9"/>
      <c r="AQ11" s="9"/>
      <c r="AR11" s="9"/>
      <c r="AS11" s="9"/>
      <c r="AT11" s="9"/>
      <c r="AU11" s="9"/>
      <c r="AV11" s="9"/>
      <c r="AW11" s="132"/>
    </row>
    <row r="12" spans="1:49" s="143" customFormat="1" ht="45">
      <c r="A12" s="136">
        <v>7</v>
      </c>
      <c r="B12" s="136" t="s">
        <v>145</v>
      </c>
      <c r="C12" s="136" t="s">
        <v>131</v>
      </c>
      <c r="D12" s="136" t="s">
        <v>132</v>
      </c>
      <c r="E12" s="136" t="s">
        <v>71</v>
      </c>
      <c r="F12" s="136">
        <v>629398</v>
      </c>
      <c r="G12" s="10" t="s">
        <v>2371</v>
      </c>
      <c r="H12" s="136" t="s">
        <v>168</v>
      </c>
      <c r="I12" s="9" t="s">
        <v>134</v>
      </c>
      <c r="J12" s="136" t="s">
        <v>135</v>
      </c>
      <c r="K12" s="136" t="s">
        <v>136</v>
      </c>
      <c r="L12" s="140" t="s">
        <v>137</v>
      </c>
      <c r="M12" s="140" t="s">
        <v>113</v>
      </c>
      <c r="N12" s="136" t="s">
        <v>138</v>
      </c>
      <c r="O12" s="137">
        <v>2500</v>
      </c>
      <c r="P12" s="137">
        <v>2500</v>
      </c>
      <c r="Q12" s="137">
        <v>2500</v>
      </c>
      <c r="R12" s="137">
        <v>2500</v>
      </c>
      <c r="S12" s="136" t="s">
        <v>214</v>
      </c>
      <c r="T12" s="140" t="s">
        <v>131</v>
      </c>
      <c r="U12" s="140" t="s">
        <v>139</v>
      </c>
      <c r="V12" s="8">
        <v>42790</v>
      </c>
      <c r="W12" s="8">
        <v>42850</v>
      </c>
      <c r="X12" s="9"/>
      <c r="Y12" s="9"/>
      <c r="Z12" s="132"/>
      <c r="AA12" s="132"/>
      <c r="AB12" s="141" t="s">
        <v>5229</v>
      </c>
      <c r="AC12" s="136" t="s">
        <v>209</v>
      </c>
      <c r="AD12" s="9">
        <v>796</v>
      </c>
      <c r="AE12" s="9" t="s">
        <v>486</v>
      </c>
      <c r="AF12" s="136">
        <v>1</v>
      </c>
      <c r="AG12" s="142">
        <v>45</v>
      </c>
      <c r="AH12" s="8" t="s">
        <v>197</v>
      </c>
      <c r="AI12" s="8">
        <v>42870</v>
      </c>
      <c r="AJ12" s="8">
        <v>42870</v>
      </c>
      <c r="AK12" s="8">
        <v>43098</v>
      </c>
      <c r="AL12" s="9">
        <v>2017</v>
      </c>
      <c r="AM12" s="9"/>
      <c r="AN12" s="137"/>
      <c r="AO12" s="9"/>
      <c r="AP12" s="9"/>
      <c r="AQ12" s="9"/>
      <c r="AR12" s="9"/>
      <c r="AS12" s="9"/>
      <c r="AT12" s="9"/>
      <c r="AU12" s="9"/>
      <c r="AV12" s="9"/>
      <c r="AW12" s="132"/>
    </row>
    <row r="13" spans="1:49" s="143" customFormat="1" ht="55.5">
      <c r="A13" s="136">
        <v>7</v>
      </c>
      <c r="B13" s="136" t="s">
        <v>146</v>
      </c>
      <c r="C13" s="136" t="s">
        <v>131</v>
      </c>
      <c r="D13" s="136" t="s">
        <v>132</v>
      </c>
      <c r="E13" s="136" t="s">
        <v>71</v>
      </c>
      <c r="F13" s="136">
        <v>629397</v>
      </c>
      <c r="G13" s="10" t="s">
        <v>5230</v>
      </c>
      <c r="H13" s="136" t="s">
        <v>168</v>
      </c>
      <c r="I13" s="9" t="s">
        <v>2725</v>
      </c>
      <c r="J13" s="136" t="s">
        <v>2583</v>
      </c>
      <c r="K13" s="136" t="s">
        <v>136</v>
      </c>
      <c r="L13" s="140" t="s">
        <v>137</v>
      </c>
      <c r="M13" s="140" t="s">
        <v>113</v>
      </c>
      <c r="N13" s="136" t="s">
        <v>138</v>
      </c>
      <c r="O13" s="137">
        <v>2500</v>
      </c>
      <c r="P13" s="137">
        <v>2500</v>
      </c>
      <c r="Q13" s="137">
        <v>2500</v>
      </c>
      <c r="R13" s="137">
        <v>2500</v>
      </c>
      <c r="S13" s="136" t="s">
        <v>214</v>
      </c>
      <c r="T13" s="140" t="s">
        <v>131</v>
      </c>
      <c r="U13" s="140" t="s">
        <v>139</v>
      </c>
      <c r="V13" s="8">
        <v>42783</v>
      </c>
      <c r="W13" s="8">
        <v>42843</v>
      </c>
      <c r="X13" s="9"/>
      <c r="Y13" s="9"/>
      <c r="Z13" s="132"/>
      <c r="AA13" s="132"/>
      <c r="AB13" s="141" t="s">
        <v>5230</v>
      </c>
      <c r="AC13" s="136" t="s">
        <v>209</v>
      </c>
      <c r="AD13" s="9">
        <v>796</v>
      </c>
      <c r="AE13" s="9" t="s">
        <v>486</v>
      </c>
      <c r="AF13" s="136">
        <v>1</v>
      </c>
      <c r="AG13" s="142">
        <v>45</v>
      </c>
      <c r="AH13" s="8" t="s">
        <v>197</v>
      </c>
      <c r="AI13" s="8">
        <v>42863</v>
      </c>
      <c r="AJ13" s="8">
        <v>42863</v>
      </c>
      <c r="AK13" s="8">
        <v>43098</v>
      </c>
      <c r="AL13" s="9">
        <v>2017</v>
      </c>
      <c r="AM13" s="9"/>
      <c r="AN13" s="137"/>
      <c r="AO13" s="9"/>
      <c r="AP13" s="9"/>
      <c r="AQ13" s="9"/>
      <c r="AR13" s="9"/>
      <c r="AS13" s="9"/>
      <c r="AT13" s="9"/>
      <c r="AU13" s="9"/>
      <c r="AV13" s="9"/>
      <c r="AW13" s="132"/>
    </row>
    <row r="14" spans="1:49" s="143" customFormat="1" ht="112.5">
      <c r="A14" s="136">
        <v>7</v>
      </c>
      <c r="B14" s="136" t="s">
        <v>147</v>
      </c>
      <c r="C14" s="136" t="s">
        <v>131</v>
      </c>
      <c r="D14" s="136" t="s">
        <v>132</v>
      </c>
      <c r="E14" s="136" t="s">
        <v>71</v>
      </c>
      <c r="F14" s="136">
        <v>629396</v>
      </c>
      <c r="G14" s="144" t="s">
        <v>5231</v>
      </c>
      <c r="H14" s="136" t="s">
        <v>168</v>
      </c>
      <c r="I14" s="9" t="s">
        <v>2725</v>
      </c>
      <c r="J14" s="136" t="s">
        <v>2583</v>
      </c>
      <c r="K14" s="136" t="s">
        <v>136</v>
      </c>
      <c r="L14" s="140" t="s">
        <v>137</v>
      </c>
      <c r="M14" s="140" t="s">
        <v>113</v>
      </c>
      <c r="N14" s="136" t="s">
        <v>138</v>
      </c>
      <c r="O14" s="137">
        <v>2500</v>
      </c>
      <c r="P14" s="137">
        <v>2500</v>
      </c>
      <c r="Q14" s="137">
        <v>2500</v>
      </c>
      <c r="R14" s="137">
        <v>2500</v>
      </c>
      <c r="S14" s="136" t="s">
        <v>214</v>
      </c>
      <c r="T14" s="140" t="s">
        <v>131</v>
      </c>
      <c r="U14" s="140" t="s">
        <v>139</v>
      </c>
      <c r="V14" s="8">
        <v>42751</v>
      </c>
      <c r="W14" s="8">
        <v>42811</v>
      </c>
      <c r="X14" s="9"/>
      <c r="Y14" s="9"/>
      <c r="Z14" s="132"/>
      <c r="AA14" s="132"/>
      <c r="AB14" s="145" t="s">
        <v>5231</v>
      </c>
      <c r="AC14" s="136" t="s">
        <v>209</v>
      </c>
      <c r="AD14" s="9">
        <v>796</v>
      </c>
      <c r="AE14" s="9" t="s">
        <v>486</v>
      </c>
      <c r="AF14" s="136">
        <v>1</v>
      </c>
      <c r="AG14" s="142">
        <v>45</v>
      </c>
      <c r="AH14" s="8" t="s">
        <v>197</v>
      </c>
      <c r="AI14" s="8">
        <v>42831</v>
      </c>
      <c r="AJ14" s="8">
        <v>42831</v>
      </c>
      <c r="AK14" s="8">
        <v>43098</v>
      </c>
      <c r="AL14" s="9">
        <v>2017</v>
      </c>
      <c r="AM14" s="9"/>
      <c r="AN14" s="137"/>
      <c r="AO14" s="9"/>
      <c r="AP14" s="9"/>
      <c r="AQ14" s="9"/>
      <c r="AR14" s="9"/>
      <c r="AS14" s="9"/>
      <c r="AT14" s="9"/>
      <c r="AU14" s="9"/>
      <c r="AV14" s="9"/>
      <c r="AW14" s="132"/>
    </row>
    <row r="15" spans="1:49" s="143" customFormat="1" ht="112.5">
      <c r="A15" s="136">
        <v>7</v>
      </c>
      <c r="B15" s="136" t="s">
        <v>148</v>
      </c>
      <c r="C15" s="136" t="s">
        <v>131</v>
      </c>
      <c r="D15" s="136" t="s">
        <v>132</v>
      </c>
      <c r="E15" s="136" t="s">
        <v>71</v>
      </c>
      <c r="F15" s="136">
        <v>629395</v>
      </c>
      <c r="G15" s="10" t="s">
        <v>1821</v>
      </c>
      <c r="H15" s="136" t="s">
        <v>168</v>
      </c>
      <c r="I15" s="9" t="s">
        <v>2725</v>
      </c>
      <c r="J15" s="136" t="s">
        <v>2583</v>
      </c>
      <c r="K15" s="136" t="s">
        <v>136</v>
      </c>
      <c r="L15" s="140" t="s">
        <v>137</v>
      </c>
      <c r="M15" s="140" t="s">
        <v>113</v>
      </c>
      <c r="N15" s="136" t="s">
        <v>138</v>
      </c>
      <c r="O15" s="137">
        <v>4230</v>
      </c>
      <c r="P15" s="137">
        <v>4230</v>
      </c>
      <c r="Q15" s="137">
        <v>4230</v>
      </c>
      <c r="R15" s="137">
        <f>Q15*1.18</f>
        <v>4991.3999999999996</v>
      </c>
      <c r="S15" s="140" t="s">
        <v>73</v>
      </c>
      <c r="T15" s="140" t="s">
        <v>131</v>
      </c>
      <c r="U15" s="140" t="s">
        <v>156</v>
      </c>
      <c r="V15" s="8">
        <v>42814</v>
      </c>
      <c r="W15" s="8">
        <v>42814</v>
      </c>
      <c r="X15" s="136" t="s">
        <v>568</v>
      </c>
      <c r="Y15" s="136" t="s">
        <v>149</v>
      </c>
      <c r="Z15" s="136">
        <v>7710972652</v>
      </c>
      <c r="AA15" s="136">
        <v>771001001</v>
      </c>
      <c r="AB15" s="141" t="s">
        <v>1821</v>
      </c>
      <c r="AC15" s="136" t="s">
        <v>209</v>
      </c>
      <c r="AD15" s="9">
        <v>796</v>
      </c>
      <c r="AE15" s="9" t="s">
        <v>486</v>
      </c>
      <c r="AF15" s="136">
        <v>1</v>
      </c>
      <c r="AG15" s="142">
        <v>45</v>
      </c>
      <c r="AH15" s="8" t="s">
        <v>197</v>
      </c>
      <c r="AI15" s="8">
        <v>42814</v>
      </c>
      <c r="AJ15" s="8">
        <v>42828</v>
      </c>
      <c r="AK15" s="8">
        <v>43098</v>
      </c>
      <c r="AL15" s="9">
        <v>2017</v>
      </c>
      <c r="AM15" s="9"/>
      <c r="AN15" s="137"/>
      <c r="AO15" s="9"/>
      <c r="AP15" s="9"/>
      <c r="AQ15" s="9"/>
      <c r="AR15" s="9"/>
      <c r="AS15" s="9"/>
      <c r="AT15" s="9"/>
      <c r="AU15" s="9"/>
      <c r="AV15" s="9"/>
      <c r="AW15" s="132"/>
    </row>
    <row r="16" spans="1:49" s="143" customFormat="1" ht="101.25">
      <c r="A16" s="136">
        <v>7</v>
      </c>
      <c r="B16" s="136" t="s">
        <v>150</v>
      </c>
      <c r="C16" s="136" t="s">
        <v>131</v>
      </c>
      <c r="D16" s="136" t="s">
        <v>132</v>
      </c>
      <c r="E16" s="136" t="s">
        <v>71</v>
      </c>
      <c r="F16" s="136">
        <v>629394</v>
      </c>
      <c r="G16" s="10" t="s">
        <v>151</v>
      </c>
      <c r="H16" s="136" t="s">
        <v>168</v>
      </c>
      <c r="I16" s="9" t="s">
        <v>2725</v>
      </c>
      <c r="J16" s="136" t="s">
        <v>2583</v>
      </c>
      <c r="K16" s="136" t="s">
        <v>136</v>
      </c>
      <c r="L16" s="140" t="s">
        <v>137</v>
      </c>
      <c r="M16" s="140" t="s">
        <v>113</v>
      </c>
      <c r="N16" s="136" t="s">
        <v>138</v>
      </c>
      <c r="O16" s="137">
        <v>4200</v>
      </c>
      <c r="P16" s="137">
        <v>4200</v>
      </c>
      <c r="Q16" s="137">
        <v>4200</v>
      </c>
      <c r="R16" s="137">
        <f>Q16*1.18</f>
        <v>4956</v>
      </c>
      <c r="S16" s="136" t="s">
        <v>214</v>
      </c>
      <c r="T16" s="140" t="s">
        <v>131</v>
      </c>
      <c r="U16" s="140" t="s">
        <v>139</v>
      </c>
      <c r="V16" s="8">
        <v>42751</v>
      </c>
      <c r="W16" s="8">
        <v>42811</v>
      </c>
      <c r="X16" s="9"/>
      <c r="Y16" s="9"/>
      <c r="Z16" s="132"/>
      <c r="AA16" s="132"/>
      <c r="AB16" s="141" t="s">
        <v>151</v>
      </c>
      <c r="AC16" s="136" t="s">
        <v>209</v>
      </c>
      <c r="AD16" s="9">
        <v>796</v>
      </c>
      <c r="AE16" s="9" t="s">
        <v>486</v>
      </c>
      <c r="AF16" s="136">
        <v>1</v>
      </c>
      <c r="AG16" s="142">
        <v>45</v>
      </c>
      <c r="AH16" s="8" t="s">
        <v>197</v>
      </c>
      <c r="AI16" s="8">
        <v>42831</v>
      </c>
      <c r="AJ16" s="8">
        <v>42831</v>
      </c>
      <c r="AK16" s="8">
        <v>43098</v>
      </c>
      <c r="AL16" s="9">
        <v>2017</v>
      </c>
      <c r="AM16" s="9"/>
      <c r="AN16" s="137"/>
      <c r="AO16" s="9"/>
      <c r="AP16" s="9"/>
      <c r="AQ16" s="9"/>
      <c r="AR16" s="9"/>
      <c r="AS16" s="9"/>
      <c r="AT16" s="9"/>
      <c r="AU16" s="9"/>
      <c r="AV16" s="9"/>
      <c r="AW16" s="132"/>
    </row>
    <row r="17" spans="1:49" s="143" customFormat="1" ht="45">
      <c r="A17" s="136">
        <v>7</v>
      </c>
      <c r="B17" s="136" t="s">
        <v>152</v>
      </c>
      <c r="C17" s="136" t="s">
        <v>131</v>
      </c>
      <c r="D17" s="136" t="s">
        <v>132</v>
      </c>
      <c r="E17" s="136" t="s">
        <v>71</v>
      </c>
      <c r="F17" s="136">
        <v>629393</v>
      </c>
      <c r="G17" s="10" t="s">
        <v>2466</v>
      </c>
      <c r="H17" s="136">
        <v>93</v>
      </c>
      <c r="I17" s="9" t="s">
        <v>2671</v>
      </c>
      <c r="J17" s="136" t="s">
        <v>136</v>
      </c>
      <c r="K17" s="136" t="s">
        <v>136</v>
      </c>
      <c r="L17" s="140" t="s">
        <v>153</v>
      </c>
      <c r="M17" s="140" t="s">
        <v>79</v>
      </c>
      <c r="N17" s="136" t="s">
        <v>138</v>
      </c>
      <c r="O17" s="137">
        <v>13000</v>
      </c>
      <c r="P17" s="137">
        <v>13000</v>
      </c>
      <c r="Q17" s="137">
        <v>13000</v>
      </c>
      <c r="R17" s="137">
        <v>13000</v>
      </c>
      <c r="S17" s="140" t="str">
        <f>IF(R17&gt;10000,"Открытый конкурс","Открытый запрос предложений")</f>
        <v>Открытый конкурс</v>
      </c>
      <c r="T17" s="140" t="s">
        <v>131</v>
      </c>
      <c r="U17" s="140" t="s">
        <v>139</v>
      </c>
      <c r="V17" s="8">
        <v>42751</v>
      </c>
      <c r="W17" s="8">
        <v>42811</v>
      </c>
      <c r="X17" s="9"/>
      <c r="Y17" s="9"/>
      <c r="Z17" s="132"/>
      <c r="AA17" s="132"/>
      <c r="AB17" s="141" t="s">
        <v>1822</v>
      </c>
      <c r="AC17" s="136" t="s">
        <v>209</v>
      </c>
      <c r="AD17" s="9">
        <v>796</v>
      </c>
      <c r="AE17" s="9" t="s">
        <v>486</v>
      </c>
      <c r="AF17" s="136">
        <v>1</v>
      </c>
      <c r="AG17" s="142">
        <v>45</v>
      </c>
      <c r="AH17" s="8" t="s">
        <v>197</v>
      </c>
      <c r="AI17" s="8">
        <v>42831</v>
      </c>
      <c r="AJ17" s="8">
        <v>42831</v>
      </c>
      <c r="AK17" s="8">
        <v>43098</v>
      </c>
      <c r="AL17" s="9">
        <v>2017</v>
      </c>
      <c r="AM17" s="9"/>
      <c r="AN17" s="137"/>
      <c r="AO17" s="9"/>
      <c r="AP17" s="9"/>
      <c r="AQ17" s="9"/>
      <c r="AR17" s="9"/>
      <c r="AS17" s="9"/>
      <c r="AT17" s="9"/>
      <c r="AU17" s="9"/>
      <c r="AV17" s="9"/>
      <c r="AW17" s="132"/>
    </row>
    <row r="18" spans="1:49" s="143" customFormat="1" ht="45">
      <c r="A18" s="136">
        <v>7</v>
      </c>
      <c r="B18" s="136" t="s">
        <v>154</v>
      </c>
      <c r="C18" s="136" t="s">
        <v>131</v>
      </c>
      <c r="D18" s="136" t="s">
        <v>132</v>
      </c>
      <c r="E18" s="136" t="s">
        <v>71</v>
      </c>
      <c r="F18" s="136">
        <v>629392</v>
      </c>
      <c r="G18" s="10" t="s">
        <v>2372</v>
      </c>
      <c r="H18" s="136" t="s">
        <v>168</v>
      </c>
      <c r="I18" s="9" t="s">
        <v>2725</v>
      </c>
      <c r="J18" s="136" t="s">
        <v>2583</v>
      </c>
      <c r="K18" s="136" t="s">
        <v>136</v>
      </c>
      <c r="L18" s="140" t="s">
        <v>137</v>
      </c>
      <c r="M18" s="140" t="s">
        <v>113</v>
      </c>
      <c r="N18" s="136" t="s">
        <v>138</v>
      </c>
      <c r="O18" s="137">
        <v>4500</v>
      </c>
      <c r="P18" s="137">
        <v>4500</v>
      </c>
      <c r="Q18" s="137">
        <v>4500</v>
      </c>
      <c r="R18" s="137">
        <v>4500</v>
      </c>
      <c r="S18" s="140" t="s">
        <v>73</v>
      </c>
      <c r="T18" s="140" t="s">
        <v>131</v>
      </c>
      <c r="U18" s="140" t="s">
        <v>156</v>
      </c>
      <c r="V18" s="8">
        <v>42849</v>
      </c>
      <c r="W18" s="8">
        <v>42849</v>
      </c>
      <c r="X18" s="136" t="s">
        <v>569</v>
      </c>
      <c r="Y18" s="136" t="s">
        <v>157</v>
      </c>
      <c r="Z18" s="9">
        <v>5040031090</v>
      </c>
      <c r="AA18" s="9">
        <v>504001001</v>
      </c>
      <c r="AB18" s="141" t="s">
        <v>155</v>
      </c>
      <c r="AC18" s="136" t="s">
        <v>209</v>
      </c>
      <c r="AD18" s="9">
        <v>796</v>
      </c>
      <c r="AE18" s="9" t="s">
        <v>486</v>
      </c>
      <c r="AF18" s="136">
        <v>1</v>
      </c>
      <c r="AG18" s="142">
        <v>45</v>
      </c>
      <c r="AH18" s="8" t="s">
        <v>197</v>
      </c>
      <c r="AI18" s="8">
        <v>42849</v>
      </c>
      <c r="AJ18" s="8">
        <v>42865</v>
      </c>
      <c r="AK18" s="8">
        <v>42947</v>
      </c>
      <c r="AL18" s="9">
        <v>2017</v>
      </c>
      <c r="AM18" s="9"/>
      <c r="AN18" s="137"/>
      <c r="AO18" s="9"/>
      <c r="AP18" s="9"/>
      <c r="AQ18" s="9"/>
      <c r="AR18" s="9"/>
      <c r="AS18" s="9"/>
      <c r="AT18" s="9"/>
      <c r="AU18" s="9"/>
      <c r="AV18" s="9"/>
      <c r="AW18" s="132"/>
    </row>
    <row r="19" spans="1:49" s="143" customFormat="1" ht="56.25">
      <c r="A19" s="136">
        <v>7</v>
      </c>
      <c r="B19" s="136" t="s">
        <v>158</v>
      </c>
      <c r="C19" s="136" t="s">
        <v>131</v>
      </c>
      <c r="D19" s="136" t="s">
        <v>132</v>
      </c>
      <c r="E19" s="136" t="s">
        <v>71</v>
      </c>
      <c r="F19" s="136">
        <v>629391</v>
      </c>
      <c r="G19" s="10" t="s">
        <v>159</v>
      </c>
      <c r="H19" s="136" t="s">
        <v>168</v>
      </c>
      <c r="I19" s="9" t="s">
        <v>2725</v>
      </c>
      <c r="J19" s="136" t="s">
        <v>2583</v>
      </c>
      <c r="K19" s="136" t="s">
        <v>136</v>
      </c>
      <c r="L19" s="140" t="s">
        <v>137</v>
      </c>
      <c r="M19" s="140" t="s">
        <v>113</v>
      </c>
      <c r="N19" s="136" t="s">
        <v>138</v>
      </c>
      <c r="O19" s="137">
        <v>10000</v>
      </c>
      <c r="P19" s="137">
        <v>5000</v>
      </c>
      <c r="Q19" s="137">
        <v>10000</v>
      </c>
      <c r="R19" s="137">
        <v>10000</v>
      </c>
      <c r="S19" s="140" t="s">
        <v>73</v>
      </c>
      <c r="T19" s="140" t="s">
        <v>131</v>
      </c>
      <c r="U19" s="140" t="s">
        <v>156</v>
      </c>
      <c r="V19" s="8">
        <v>42996</v>
      </c>
      <c r="W19" s="8">
        <v>42996</v>
      </c>
      <c r="X19" s="136" t="s">
        <v>569</v>
      </c>
      <c r="Y19" s="9" t="s">
        <v>160</v>
      </c>
      <c r="Z19" s="9">
        <v>7726269100</v>
      </c>
      <c r="AA19" s="9">
        <v>772201001</v>
      </c>
      <c r="AB19" s="141" t="s">
        <v>159</v>
      </c>
      <c r="AC19" s="136" t="s">
        <v>209</v>
      </c>
      <c r="AD19" s="9">
        <v>796</v>
      </c>
      <c r="AE19" s="9" t="s">
        <v>486</v>
      </c>
      <c r="AF19" s="136">
        <v>1</v>
      </c>
      <c r="AG19" s="142">
        <v>45</v>
      </c>
      <c r="AH19" s="8" t="s">
        <v>197</v>
      </c>
      <c r="AI19" s="8">
        <v>42996</v>
      </c>
      <c r="AJ19" s="8">
        <v>43010</v>
      </c>
      <c r="AK19" s="8">
        <v>44742</v>
      </c>
      <c r="AL19" s="9" t="s">
        <v>602</v>
      </c>
      <c r="AM19" s="9"/>
      <c r="AN19" s="137"/>
      <c r="AO19" s="9"/>
      <c r="AP19" s="9"/>
      <c r="AQ19" s="9"/>
      <c r="AR19" s="9"/>
      <c r="AS19" s="9"/>
      <c r="AT19" s="9"/>
      <c r="AU19" s="9"/>
      <c r="AV19" s="9"/>
      <c r="AW19" s="132"/>
    </row>
    <row r="20" spans="1:49" s="143" customFormat="1" ht="78.75">
      <c r="A20" s="136">
        <v>7</v>
      </c>
      <c r="B20" s="136" t="s">
        <v>161</v>
      </c>
      <c r="C20" s="136" t="s">
        <v>131</v>
      </c>
      <c r="D20" s="136" t="s">
        <v>132</v>
      </c>
      <c r="E20" s="136" t="s">
        <v>71</v>
      </c>
      <c r="F20" s="136">
        <v>629390</v>
      </c>
      <c r="G20" s="10" t="s">
        <v>1823</v>
      </c>
      <c r="H20" s="136" t="s">
        <v>168</v>
      </c>
      <c r="I20" s="9" t="s">
        <v>2725</v>
      </c>
      <c r="J20" s="136" t="s">
        <v>2583</v>
      </c>
      <c r="K20" s="136" t="s">
        <v>136</v>
      </c>
      <c r="L20" s="140" t="s">
        <v>137</v>
      </c>
      <c r="M20" s="140" t="s">
        <v>113</v>
      </c>
      <c r="N20" s="136" t="s">
        <v>138</v>
      </c>
      <c r="O20" s="137">
        <v>10000</v>
      </c>
      <c r="P20" s="137">
        <v>5000</v>
      </c>
      <c r="Q20" s="137">
        <v>10000</v>
      </c>
      <c r="R20" s="137">
        <v>10000</v>
      </c>
      <c r="S20" s="140" t="s">
        <v>73</v>
      </c>
      <c r="T20" s="140" t="s">
        <v>131</v>
      </c>
      <c r="U20" s="140" t="s">
        <v>156</v>
      </c>
      <c r="V20" s="8">
        <v>42985</v>
      </c>
      <c r="W20" s="8">
        <v>42985</v>
      </c>
      <c r="X20" s="136" t="s">
        <v>569</v>
      </c>
      <c r="Y20" s="136" t="s">
        <v>162</v>
      </c>
      <c r="Z20" s="9">
        <v>7722019652</v>
      </c>
      <c r="AA20" s="9">
        <v>772201001</v>
      </c>
      <c r="AB20" s="141" t="s">
        <v>1823</v>
      </c>
      <c r="AC20" s="136" t="s">
        <v>209</v>
      </c>
      <c r="AD20" s="9">
        <v>796</v>
      </c>
      <c r="AE20" s="9" t="s">
        <v>486</v>
      </c>
      <c r="AF20" s="136">
        <v>1</v>
      </c>
      <c r="AG20" s="142">
        <v>45</v>
      </c>
      <c r="AH20" s="8" t="s">
        <v>197</v>
      </c>
      <c r="AI20" s="8">
        <v>42985</v>
      </c>
      <c r="AJ20" s="8">
        <v>43010</v>
      </c>
      <c r="AK20" s="8">
        <v>44742</v>
      </c>
      <c r="AL20" s="9" t="s">
        <v>602</v>
      </c>
      <c r="AM20" s="9"/>
      <c r="AN20" s="137"/>
      <c r="AO20" s="9"/>
      <c r="AP20" s="9"/>
      <c r="AQ20" s="9"/>
      <c r="AR20" s="9"/>
      <c r="AS20" s="9"/>
      <c r="AT20" s="9"/>
      <c r="AU20" s="9"/>
      <c r="AV20" s="9"/>
      <c r="AW20" s="132"/>
    </row>
    <row r="21" spans="1:49" s="143" customFormat="1" ht="135">
      <c r="A21" s="136">
        <v>7</v>
      </c>
      <c r="B21" s="136" t="s">
        <v>163</v>
      </c>
      <c r="C21" s="136" t="s">
        <v>131</v>
      </c>
      <c r="D21" s="136" t="s">
        <v>132</v>
      </c>
      <c r="E21" s="136" t="s">
        <v>71</v>
      </c>
      <c r="F21" s="136">
        <v>629388</v>
      </c>
      <c r="G21" s="10" t="s">
        <v>164</v>
      </c>
      <c r="H21" s="136" t="s">
        <v>168</v>
      </c>
      <c r="I21" s="9" t="s">
        <v>2725</v>
      </c>
      <c r="J21" s="136" t="s">
        <v>2583</v>
      </c>
      <c r="K21" s="136" t="s">
        <v>136</v>
      </c>
      <c r="L21" s="140" t="s">
        <v>137</v>
      </c>
      <c r="M21" s="140" t="s">
        <v>113</v>
      </c>
      <c r="N21" s="136" t="s">
        <v>138</v>
      </c>
      <c r="O21" s="137">
        <v>5280</v>
      </c>
      <c r="P21" s="137">
        <v>5280</v>
      </c>
      <c r="Q21" s="137">
        <v>5280</v>
      </c>
      <c r="R21" s="137">
        <v>5280</v>
      </c>
      <c r="S21" s="140" t="s">
        <v>73</v>
      </c>
      <c r="T21" s="140" t="s">
        <v>131</v>
      </c>
      <c r="U21" s="140" t="s">
        <v>156</v>
      </c>
      <c r="V21" s="8">
        <v>42764</v>
      </c>
      <c r="W21" s="8">
        <v>42764</v>
      </c>
      <c r="X21" s="136" t="s">
        <v>568</v>
      </c>
      <c r="Y21" s="136" t="s">
        <v>165</v>
      </c>
      <c r="Z21" s="9">
        <v>7723320277</v>
      </c>
      <c r="AA21" s="9">
        <v>772301001</v>
      </c>
      <c r="AB21" s="141" t="s">
        <v>164</v>
      </c>
      <c r="AC21" s="136" t="s">
        <v>209</v>
      </c>
      <c r="AD21" s="9">
        <v>796</v>
      </c>
      <c r="AE21" s="9" t="s">
        <v>486</v>
      </c>
      <c r="AF21" s="136">
        <v>1</v>
      </c>
      <c r="AG21" s="142">
        <v>45</v>
      </c>
      <c r="AH21" s="8" t="s">
        <v>197</v>
      </c>
      <c r="AI21" s="8">
        <v>42764</v>
      </c>
      <c r="AJ21" s="8">
        <v>42767</v>
      </c>
      <c r="AK21" s="146">
        <v>43100</v>
      </c>
      <c r="AL21" s="9">
        <v>2017</v>
      </c>
      <c r="AM21" s="9"/>
      <c r="AN21" s="137"/>
      <c r="AO21" s="9"/>
      <c r="AP21" s="9"/>
      <c r="AQ21" s="9"/>
      <c r="AR21" s="9"/>
      <c r="AS21" s="9"/>
      <c r="AT21" s="9"/>
      <c r="AU21" s="9"/>
      <c r="AV21" s="9"/>
      <c r="AW21" s="132"/>
    </row>
    <row r="22" spans="1:49" s="143" customFormat="1" ht="56.25">
      <c r="A22" s="136">
        <v>7</v>
      </c>
      <c r="B22" s="136" t="s">
        <v>166</v>
      </c>
      <c r="C22" s="136" t="s">
        <v>131</v>
      </c>
      <c r="D22" s="136" t="s">
        <v>132</v>
      </c>
      <c r="E22" s="136" t="s">
        <v>71</v>
      </c>
      <c r="F22" s="136">
        <v>629387</v>
      </c>
      <c r="G22" s="10" t="s">
        <v>1824</v>
      </c>
      <c r="H22" s="136">
        <v>93</v>
      </c>
      <c r="I22" s="9" t="s">
        <v>2671</v>
      </c>
      <c r="J22" s="136" t="s">
        <v>136</v>
      </c>
      <c r="K22" s="136" t="s">
        <v>136</v>
      </c>
      <c r="L22" s="140" t="s">
        <v>153</v>
      </c>
      <c r="M22" s="140" t="s">
        <v>79</v>
      </c>
      <c r="N22" s="136" t="s">
        <v>138</v>
      </c>
      <c r="O22" s="137">
        <v>1966.10169</v>
      </c>
      <c r="P22" s="137">
        <v>1966.10169</v>
      </c>
      <c r="Q22" s="137">
        <v>1966.10169</v>
      </c>
      <c r="R22" s="137">
        <f>Q22*1.18</f>
        <v>2319.9999941999999</v>
      </c>
      <c r="S22" s="140" t="s">
        <v>73</v>
      </c>
      <c r="T22" s="140" t="s">
        <v>131</v>
      </c>
      <c r="U22" s="140" t="s">
        <v>156</v>
      </c>
      <c r="V22" s="8">
        <v>42786</v>
      </c>
      <c r="W22" s="8">
        <v>42786</v>
      </c>
      <c r="X22" s="136" t="s">
        <v>569</v>
      </c>
      <c r="Y22" s="9" t="s">
        <v>167</v>
      </c>
      <c r="Z22" s="9">
        <v>7728662669</v>
      </c>
      <c r="AA22" s="9">
        <v>773101001</v>
      </c>
      <c r="AB22" s="141" t="s">
        <v>1824</v>
      </c>
      <c r="AC22" s="136" t="s">
        <v>209</v>
      </c>
      <c r="AD22" s="9">
        <v>796</v>
      </c>
      <c r="AE22" s="9" t="s">
        <v>486</v>
      </c>
      <c r="AF22" s="136">
        <v>1</v>
      </c>
      <c r="AG22" s="142">
        <v>45</v>
      </c>
      <c r="AH22" s="8" t="s">
        <v>197</v>
      </c>
      <c r="AI22" s="8">
        <v>42786</v>
      </c>
      <c r="AJ22" s="8">
        <v>42887</v>
      </c>
      <c r="AK22" s="8">
        <v>42947</v>
      </c>
      <c r="AL22" s="9">
        <v>2017</v>
      </c>
      <c r="AM22" s="9"/>
      <c r="AN22" s="137"/>
      <c r="AO22" s="9"/>
      <c r="AP22" s="9"/>
      <c r="AQ22" s="9"/>
      <c r="AR22" s="9"/>
      <c r="AS22" s="9"/>
      <c r="AT22" s="9"/>
      <c r="AU22" s="9"/>
      <c r="AV22" s="9"/>
      <c r="AW22" s="132"/>
    </row>
    <row r="23" spans="1:49" s="143" customFormat="1" ht="101.25">
      <c r="A23" s="136">
        <v>6</v>
      </c>
      <c r="B23" s="136" t="s">
        <v>169</v>
      </c>
      <c r="C23" s="136" t="s">
        <v>131</v>
      </c>
      <c r="D23" s="136" t="s">
        <v>170</v>
      </c>
      <c r="E23" s="136" t="s">
        <v>71</v>
      </c>
      <c r="F23" s="136">
        <v>629625</v>
      </c>
      <c r="G23" s="10" t="s">
        <v>171</v>
      </c>
      <c r="H23" s="136" t="s">
        <v>187</v>
      </c>
      <c r="I23" s="136" t="s">
        <v>188</v>
      </c>
      <c r="J23" s="136" t="s">
        <v>136</v>
      </c>
      <c r="K23" s="136" t="s">
        <v>136</v>
      </c>
      <c r="L23" s="136" t="s">
        <v>172</v>
      </c>
      <c r="M23" s="133" t="s">
        <v>84</v>
      </c>
      <c r="N23" s="147" t="s">
        <v>173</v>
      </c>
      <c r="O23" s="137">
        <v>1800</v>
      </c>
      <c r="P23" s="137">
        <v>1800</v>
      </c>
      <c r="Q23" s="137">
        <v>1800</v>
      </c>
      <c r="R23" s="137">
        <v>1800</v>
      </c>
      <c r="S23" s="136" t="s">
        <v>73</v>
      </c>
      <c r="T23" s="136" t="s">
        <v>131</v>
      </c>
      <c r="U23" s="136" t="s">
        <v>156</v>
      </c>
      <c r="V23" s="8">
        <v>42850</v>
      </c>
      <c r="W23" s="8">
        <v>42850</v>
      </c>
      <c r="X23" s="148" t="s">
        <v>2676</v>
      </c>
      <c r="Y23" s="148" t="s">
        <v>174</v>
      </c>
      <c r="Z23" s="149">
        <v>7707179242</v>
      </c>
      <c r="AA23" s="149">
        <v>770901001</v>
      </c>
      <c r="AB23" s="136" t="s">
        <v>175</v>
      </c>
      <c r="AC23" s="140" t="s">
        <v>176</v>
      </c>
      <c r="AD23" s="9">
        <v>796</v>
      </c>
      <c r="AE23" s="136" t="s">
        <v>177</v>
      </c>
      <c r="AF23" s="9">
        <v>1</v>
      </c>
      <c r="AG23" s="9">
        <v>45</v>
      </c>
      <c r="AH23" s="136" t="s">
        <v>178</v>
      </c>
      <c r="AI23" s="8">
        <v>42850</v>
      </c>
      <c r="AJ23" s="8">
        <v>42850</v>
      </c>
      <c r="AK23" s="8">
        <v>42945</v>
      </c>
      <c r="AL23" s="9">
        <v>2017</v>
      </c>
      <c r="AM23" s="150"/>
      <c r="AN23" s="137"/>
      <c r="AO23" s="9"/>
      <c r="AP23" s="9"/>
      <c r="AQ23" s="9"/>
      <c r="AR23" s="9"/>
      <c r="AS23" s="9"/>
      <c r="AT23" s="9"/>
      <c r="AU23" s="9"/>
      <c r="AV23" s="9"/>
      <c r="AW23" s="150"/>
    </row>
    <row r="24" spans="1:49" s="143" customFormat="1" ht="101.25">
      <c r="A24" s="136">
        <v>6</v>
      </c>
      <c r="B24" s="136" t="s">
        <v>179</v>
      </c>
      <c r="C24" s="136" t="s">
        <v>131</v>
      </c>
      <c r="D24" s="136" t="s">
        <v>170</v>
      </c>
      <c r="E24" s="136" t="s">
        <v>71</v>
      </c>
      <c r="F24" s="136">
        <v>629626</v>
      </c>
      <c r="G24" s="10" t="s">
        <v>180</v>
      </c>
      <c r="H24" s="136" t="s">
        <v>187</v>
      </c>
      <c r="I24" s="136" t="s">
        <v>188</v>
      </c>
      <c r="J24" s="136" t="s">
        <v>136</v>
      </c>
      <c r="K24" s="136" t="s">
        <v>136</v>
      </c>
      <c r="L24" s="136" t="s">
        <v>172</v>
      </c>
      <c r="M24" s="133" t="s">
        <v>84</v>
      </c>
      <c r="N24" s="147" t="s">
        <v>173</v>
      </c>
      <c r="O24" s="137">
        <v>1800</v>
      </c>
      <c r="P24" s="137">
        <v>1800</v>
      </c>
      <c r="Q24" s="137">
        <v>1800</v>
      </c>
      <c r="R24" s="137">
        <v>1800</v>
      </c>
      <c r="S24" s="136" t="s">
        <v>73</v>
      </c>
      <c r="T24" s="136" t="s">
        <v>131</v>
      </c>
      <c r="U24" s="136" t="s">
        <v>156</v>
      </c>
      <c r="V24" s="8">
        <v>43011</v>
      </c>
      <c r="W24" s="8">
        <v>43011</v>
      </c>
      <c r="X24" s="148" t="s">
        <v>2676</v>
      </c>
      <c r="Y24" s="148" t="s">
        <v>174</v>
      </c>
      <c r="Z24" s="149">
        <v>7707179242</v>
      </c>
      <c r="AA24" s="149">
        <v>770901001</v>
      </c>
      <c r="AB24" s="136" t="s">
        <v>181</v>
      </c>
      <c r="AC24" s="140" t="s">
        <v>176</v>
      </c>
      <c r="AD24" s="9">
        <v>796</v>
      </c>
      <c r="AE24" s="136" t="s">
        <v>177</v>
      </c>
      <c r="AF24" s="9">
        <v>1</v>
      </c>
      <c r="AG24" s="9">
        <v>45</v>
      </c>
      <c r="AH24" s="136" t="s">
        <v>178</v>
      </c>
      <c r="AI24" s="8">
        <v>43011</v>
      </c>
      <c r="AJ24" s="8">
        <v>43011</v>
      </c>
      <c r="AK24" s="146">
        <v>43100</v>
      </c>
      <c r="AL24" s="9">
        <v>2017</v>
      </c>
      <c r="AM24" s="150"/>
      <c r="AN24" s="137"/>
      <c r="AO24" s="9"/>
      <c r="AP24" s="9"/>
      <c r="AQ24" s="9"/>
      <c r="AR24" s="9"/>
      <c r="AS24" s="9"/>
      <c r="AT24" s="9"/>
      <c r="AU24" s="9"/>
      <c r="AV24" s="9"/>
      <c r="AW24" s="150"/>
    </row>
    <row r="25" spans="1:49" s="143" customFormat="1" ht="101.25">
      <c r="A25" s="136">
        <v>6</v>
      </c>
      <c r="B25" s="136" t="s">
        <v>182</v>
      </c>
      <c r="C25" s="136" t="s">
        <v>131</v>
      </c>
      <c r="D25" s="136" t="s">
        <v>170</v>
      </c>
      <c r="E25" s="136" t="s">
        <v>71</v>
      </c>
      <c r="F25" s="136">
        <v>629627</v>
      </c>
      <c r="G25" s="10" t="s">
        <v>183</v>
      </c>
      <c r="H25" s="136" t="s">
        <v>187</v>
      </c>
      <c r="I25" s="136" t="s">
        <v>188</v>
      </c>
      <c r="J25" s="136" t="s">
        <v>2584</v>
      </c>
      <c r="K25" s="136" t="s">
        <v>136</v>
      </c>
      <c r="L25" s="136" t="s">
        <v>172</v>
      </c>
      <c r="M25" s="133" t="s">
        <v>83</v>
      </c>
      <c r="N25" s="147" t="s">
        <v>184</v>
      </c>
      <c r="O25" s="137">
        <v>600</v>
      </c>
      <c r="P25" s="137">
        <v>600</v>
      </c>
      <c r="Q25" s="137">
        <v>600</v>
      </c>
      <c r="R25" s="137">
        <v>600</v>
      </c>
      <c r="S25" s="136" t="s">
        <v>73</v>
      </c>
      <c r="T25" s="136" t="s">
        <v>131</v>
      </c>
      <c r="U25" s="136" t="s">
        <v>156</v>
      </c>
      <c r="V25" s="8">
        <v>42736</v>
      </c>
      <c r="W25" s="8">
        <v>42736</v>
      </c>
      <c r="X25" s="148" t="s">
        <v>2676</v>
      </c>
      <c r="Y25" s="148" t="s">
        <v>174</v>
      </c>
      <c r="Z25" s="149">
        <v>7707179242</v>
      </c>
      <c r="AA25" s="149">
        <v>770901001</v>
      </c>
      <c r="AB25" s="136" t="s">
        <v>185</v>
      </c>
      <c r="AC25" s="140" t="s">
        <v>186</v>
      </c>
      <c r="AD25" s="9">
        <v>796</v>
      </c>
      <c r="AE25" s="136" t="s">
        <v>177</v>
      </c>
      <c r="AF25" s="9">
        <v>1</v>
      </c>
      <c r="AG25" s="9">
        <v>45</v>
      </c>
      <c r="AH25" s="136" t="s">
        <v>178</v>
      </c>
      <c r="AI25" s="8">
        <v>42736</v>
      </c>
      <c r="AJ25" s="8">
        <v>42736</v>
      </c>
      <c r="AK25" s="146">
        <v>43100</v>
      </c>
      <c r="AL25" s="9">
        <v>2017</v>
      </c>
      <c r="AM25" s="9"/>
      <c r="AN25" s="137"/>
      <c r="AO25" s="9"/>
      <c r="AP25" s="9"/>
      <c r="AQ25" s="9"/>
      <c r="AR25" s="9"/>
      <c r="AS25" s="9"/>
      <c r="AT25" s="9"/>
      <c r="AU25" s="9"/>
      <c r="AV25" s="9"/>
      <c r="AW25" s="9"/>
    </row>
    <row r="26" spans="1:49" s="143" customFormat="1" ht="45">
      <c r="A26" s="136">
        <v>7</v>
      </c>
      <c r="B26" s="9" t="s">
        <v>218</v>
      </c>
      <c r="C26" s="136" t="s">
        <v>131</v>
      </c>
      <c r="D26" s="136" t="s">
        <v>219</v>
      </c>
      <c r="E26" s="136" t="s">
        <v>71</v>
      </c>
      <c r="F26" s="136">
        <v>8210887</v>
      </c>
      <c r="G26" s="10" t="s">
        <v>220</v>
      </c>
      <c r="H26" s="9" t="s">
        <v>221</v>
      </c>
      <c r="I26" s="136" t="s">
        <v>222</v>
      </c>
      <c r="J26" s="136" t="s">
        <v>2585</v>
      </c>
      <c r="K26" s="136" t="s">
        <v>136</v>
      </c>
      <c r="L26" s="136" t="s">
        <v>137</v>
      </c>
      <c r="M26" s="136" t="s">
        <v>89</v>
      </c>
      <c r="N26" s="136" t="s">
        <v>223</v>
      </c>
      <c r="O26" s="137">
        <v>670.92285000000004</v>
      </c>
      <c r="P26" s="137">
        <v>670.92285000000004</v>
      </c>
      <c r="Q26" s="137">
        <v>670.92285000000004</v>
      </c>
      <c r="R26" s="137">
        <f t="shared" ref="R26:R47" si="0">Q26*1.18</f>
        <v>791.68896300000006</v>
      </c>
      <c r="S26" s="140" t="s">
        <v>73</v>
      </c>
      <c r="T26" s="136" t="s">
        <v>131</v>
      </c>
      <c r="U26" s="9" t="s">
        <v>224</v>
      </c>
      <c r="V26" s="8">
        <v>42736</v>
      </c>
      <c r="W26" s="8">
        <v>42736</v>
      </c>
      <c r="X26" s="8" t="s">
        <v>225</v>
      </c>
      <c r="Y26" s="148" t="s">
        <v>226</v>
      </c>
      <c r="Z26" s="9">
        <v>5048052077</v>
      </c>
      <c r="AA26" s="9">
        <v>504801001</v>
      </c>
      <c r="AB26" s="141" t="s">
        <v>220</v>
      </c>
      <c r="AC26" s="136" t="s">
        <v>223</v>
      </c>
      <c r="AD26" s="9">
        <v>233</v>
      </c>
      <c r="AE26" s="9" t="s">
        <v>227</v>
      </c>
      <c r="AF26" s="136">
        <v>331.5</v>
      </c>
      <c r="AG26" s="151">
        <v>46656101</v>
      </c>
      <c r="AH26" s="8" t="s">
        <v>228</v>
      </c>
      <c r="AI26" s="8">
        <v>42736</v>
      </c>
      <c r="AJ26" s="8">
        <v>42736</v>
      </c>
      <c r="AK26" s="146">
        <v>43100</v>
      </c>
      <c r="AL26" s="9">
        <v>2017</v>
      </c>
      <c r="AM26" s="9"/>
      <c r="AN26" s="137"/>
      <c r="AO26" s="9"/>
      <c r="AP26" s="9"/>
      <c r="AQ26" s="9"/>
      <c r="AR26" s="9"/>
      <c r="AS26" s="9"/>
      <c r="AT26" s="9"/>
      <c r="AU26" s="9"/>
      <c r="AV26" s="9"/>
      <c r="AW26" s="9"/>
    </row>
    <row r="27" spans="1:49" s="143" customFormat="1" ht="45">
      <c r="A27" s="136">
        <v>7</v>
      </c>
      <c r="B27" s="9" t="s">
        <v>229</v>
      </c>
      <c r="C27" s="136" t="s">
        <v>131</v>
      </c>
      <c r="D27" s="136" t="s">
        <v>219</v>
      </c>
      <c r="E27" s="136" t="s">
        <v>71</v>
      </c>
      <c r="F27" s="136">
        <v>8210888</v>
      </c>
      <c r="G27" s="10" t="s">
        <v>230</v>
      </c>
      <c r="H27" s="9" t="s">
        <v>221</v>
      </c>
      <c r="I27" s="136" t="s">
        <v>222</v>
      </c>
      <c r="J27" s="136" t="s">
        <v>2585</v>
      </c>
      <c r="K27" s="136" t="s">
        <v>136</v>
      </c>
      <c r="L27" s="136" t="s">
        <v>137</v>
      </c>
      <c r="M27" s="136" t="s">
        <v>89</v>
      </c>
      <c r="N27" s="136" t="s">
        <v>223</v>
      </c>
      <c r="O27" s="137">
        <v>932.56446000000005</v>
      </c>
      <c r="P27" s="137">
        <v>932.56446000000005</v>
      </c>
      <c r="Q27" s="137">
        <v>932.56446000000005</v>
      </c>
      <c r="R27" s="137">
        <f t="shared" si="0"/>
        <v>1100.4260628</v>
      </c>
      <c r="S27" s="140" t="s">
        <v>73</v>
      </c>
      <c r="T27" s="136" t="s">
        <v>131</v>
      </c>
      <c r="U27" s="9" t="s">
        <v>224</v>
      </c>
      <c r="V27" s="8">
        <v>42736</v>
      </c>
      <c r="W27" s="8">
        <v>42736</v>
      </c>
      <c r="X27" s="8" t="s">
        <v>225</v>
      </c>
      <c r="Y27" s="148" t="s">
        <v>231</v>
      </c>
      <c r="Z27" s="9">
        <v>5036002770</v>
      </c>
      <c r="AA27" s="9">
        <v>503601001</v>
      </c>
      <c r="AB27" s="141" t="s">
        <v>230</v>
      </c>
      <c r="AC27" s="136" t="s">
        <v>223</v>
      </c>
      <c r="AD27" s="9">
        <v>233</v>
      </c>
      <c r="AE27" s="9" t="s">
        <v>227</v>
      </c>
      <c r="AF27" s="136">
        <v>561.38</v>
      </c>
      <c r="AG27" s="151">
        <v>46760000</v>
      </c>
      <c r="AH27" s="8" t="s">
        <v>232</v>
      </c>
      <c r="AI27" s="8">
        <v>42736</v>
      </c>
      <c r="AJ27" s="8">
        <v>42736</v>
      </c>
      <c r="AK27" s="146">
        <v>43100</v>
      </c>
      <c r="AL27" s="9">
        <v>2017</v>
      </c>
      <c r="AM27" s="9"/>
      <c r="AN27" s="137"/>
      <c r="AO27" s="9"/>
      <c r="AP27" s="9"/>
      <c r="AQ27" s="9"/>
      <c r="AR27" s="9"/>
      <c r="AS27" s="9"/>
      <c r="AT27" s="9"/>
      <c r="AU27" s="9"/>
      <c r="AV27" s="9"/>
      <c r="AW27" s="9"/>
    </row>
    <row r="28" spans="1:49" s="143" customFormat="1" ht="90">
      <c r="A28" s="136">
        <v>7</v>
      </c>
      <c r="B28" s="9" t="s">
        <v>233</v>
      </c>
      <c r="C28" s="136" t="s">
        <v>131</v>
      </c>
      <c r="D28" s="136" t="s">
        <v>219</v>
      </c>
      <c r="E28" s="136" t="s">
        <v>71</v>
      </c>
      <c r="F28" s="136">
        <v>8210890</v>
      </c>
      <c r="G28" s="10" t="s">
        <v>234</v>
      </c>
      <c r="H28" s="9" t="s">
        <v>221</v>
      </c>
      <c r="I28" s="136" t="s">
        <v>222</v>
      </c>
      <c r="J28" s="136" t="s">
        <v>2585</v>
      </c>
      <c r="K28" s="136" t="s">
        <v>136</v>
      </c>
      <c r="L28" s="136" t="s">
        <v>137</v>
      </c>
      <c r="M28" s="136" t="s">
        <v>89</v>
      </c>
      <c r="N28" s="136" t="s">
        <v>223</v>
      </c>
      <c r="O28" s="137">
        <v>1810.5560800000001</v>
      </c>
      <c r="P28" s="137">
        <v>1810.5560800000001</v>
      </c>
      <c r="Q28" s="137">
        <v>1810.5560800000001</v>
      </c>
      <c r="R28" s="137">
        <f t="shared" si="0"/>
        <v>2136.4561743999998</v>
      </c>
      <c r="S28" s="140" t="s">
        <v>73</v>
      </c>
      <c r="T28" s="136" t="s">
        <v>131</v>
      </c>
      <c r="U28" s="9" t="s">
        <v>224</v>
      </c>
      <c r="V28" s="8">
        <v>42736</v>
      </c>
      <c r="W28" s="8">
        <v>42736</v>
      </c>
      <c r="X28" s="8" t="s">
        <v>225</v>
      </c>
      <c r="Y28" s="148" t="s">
        <v>235</v>
      </c>
      <c r="Z28" s="9">
        <v>7704784450</v>
      </c>
      <c r="AA28" s="9">
        <v>501943001</v>
      </c>
      <c r="AB28" s="141" t="s">
        <v>234</v>
      </c>
      <c r="AC28" s="136" t="s">
        <v>223</v>
      </c>
      <c r="AD28" s="9">
        <v>233</v>
      </c>
      <c r="AE28" s="9" t="s">
        <v>227</v>
      </c>
      <c r="AF28" s="136">
        <v>1576</v>
      </c>
      <c r="AG28" s="151">
        <v>46620101</v>
      </c>
      <c r="AH28" s="8" t="s">
        <v>236</v>
      </c>
      <c r="AI28" s="8">
        <v>42736</v>
      </c>
      <c r="AJ28" s="8">
        <v>42736</v>
      </c>
      <c r="AK28" s="146">
        <v>43100</v>
      </c>
      <c r="AL28" s="9">
        <v>2017</v>
      </c>
      <c r="AM28" s="9"/>
      <c r="AN28" s="137"/>
      <c r="AO28" s="9"/>
      <c r="AP28" s="9"/>
      <c r="AQ28" s="9"/>
      <c r="AR28" s="9"/>
      <c r="AS28" s="9"/>
      <c r="AT28" s="9"/>
      <c r="AU28" s="9"/>
      <c r="AV28" s="9"/>
      <c r="AW28" s="9"/>
    </row>
    <row r="29" spans="1:49" s="143" customFormat="1" ht="33.75">
      <c r="A29" s="136">
        <v>7</v>
      </c>
      <c r="B29" s="9" t="s">
        <v>237</v>
      </c>
      <c r="C29" s="136" t="s">
        <v>131</v>
      </c>
      <c r="D29" s="136" t="s">
        <v>219</v>
      </c>
      <c r="E29" s="136" t="s">
        <v>71</v>
      </c>
      <c r="F29" s="136">
        <v>8210891</v>
      </c>
      <c r="G29" s="10" t="s">
        <v>2373</v>
      </c>
      <c r="H29" s="9" t="s">
        <v>239</v>
      </c>
      <c r="I29" s="136" t="s">
        <v>240</v>
      </c>
      <c r="J29" s="136" t="s">
        <v>136</v>
      </c>
      <c r="K29" s="136" t="s">
        <v>136</v>
      </c>
      <c r="L29" s="136" t="s">
        <v>137</v>
      </c>
      <c r="M29" s="136" t="s">
        <v>88</v>
      </c>
      <c r="N29" s="136" t="s">
        <v>223</v>
      </c>
      <c r="O29" s="137">
        <v>28675.923999999999</v>
      </c>
      <c r="P29" s="137">
        <v>28675.923999999999</v>
      </c>
      <c r="Q29" s="137">
        <v>28675.923999999999</v>
      </c>
      <c r="R29" s="137">
        <f t="shared" si="0"/>
        <v>33837.590319999996</v>
      </c>
      <c r="S29" s="140" t="s">
        <v>73</v>
      </c>
      <c r="T29" s="136" t="s">
        <v>131</v>
      </c>
      <c r="U29" s="9" t="s">
        <v>224</v>
      </c>
      <c r="V29" s="8">
        <v>42736</v>
      </c>
      <c r="W29" s="8">
        <v>42736</v>
      </c>
      <c r="X29" s="8" t="s">
        <v>225</v>
      </c>
      <c r="Y29" s="148" t="s">
        <v>241</v>
      </c>
      <c r="Z29" s="9">
        <v>7736520080</v>
      </c>
      <c r="AA29" s="9">
        <v>997450001</v>
      </c>
      <c r="AB29" s="141" t="s">
        <v>238</v>
      </c>
      <c r="AC29" s="136" t="s">
        <v>223</v>
      </c>
      <c r="AD29" s="9">
        <v>245</v>
      </c>
      <c r="AE29" s="9" t="s">
        <v>242</v>
      </c>
      <c r="AF29" s="152">
        <v>8275880</v>
      </c>
      <c r="AG29" s="151">
        <v>46760000</v>
      </c>
      <c r="AH29" s="8" t="s">
        <v>232</v>
      </c>
      <c r="AI29" s="8">
        <v>42736</v>
      </c>
      <c r="AJ29" s="8">
        <v>42736</v>
      </c>
      <c r="AK29" s="146">
        <v>43100</v>
      </c>
      <c r="AL29" s="9">
        <v>2017</v>
      </c>
      <c r="AM29" s="9"/>
      <c r="AN29" s="137"/>
      <c r="AO29" s="9"/>
      <c r="AP29" s="9"/>
      <c r="AQ29" s="9"/>
      <c r="AR29" s="9"/>
      <c r="AS29" s="9"/>
      <c r="AT29" s="9"/>
      <c r="AU29" s="9"/>
      <c r="AV29" s="9"/>
      <c r="AW29" s="9"/>
    </row>
    <row r="30" spans="1:49" s="143" customFormat="1" ht="33.75">
      <c r="A30" s="136">
        <v>7</v>
      </c>
      <c r="B30" s="9" t="s">
        <v>243</v>
      </c>
      <c r="C30" s="136" t="s">
        <v>131</v>
      </c>
      <c r="D30" s="136" t="s">
        <v>219</v>
      </c>
      <c r="E30" s="136" t="s">
        <v>71</v>
      </c>
      <c r="F30" s="136">
        <v>8210892</v>
      </c>
      <c r="G30" s="10" t="s">
        <v>2374</v>
      </c>
      <c r="H30" s="9" t="s">
        <v>239</v>
      </c>
      <c r="I30" s="136" t="s">
        <v>240</v>
      </c>
      <c r="J30" s="136" t="s">
        <v>136</v>
      </c>
      <c r="K30" s="136" t="s">
        <v>136</v>
      </c>
      <c r="L30" s="136" t="s">
        <v>137</v>
      </c>
      <c r="M30" s="136" t="s">
        <v>88</v>
      </c>
      <c r="N30" s="136" t="s">
        <v>223</v>
      </c>
      <c r="O30" s="137">
        <v>8669.9220000000005</v>
      </c>
      <c r="P30" s="137">
        <v>8669.9220000000005</v>
      </c>
      <c r="Q30" s="137">
        <v>8669.9220000000005</v>
      </c>
      <c r="R30" s="137">
        <f t="shared" si="0"/>
        <v>10230.507960000001</v>
      </c>
      <c r="S30" s="140" t="s">
        <v>73</v>
      </c>
      <c r="T30" s="136" t="s">
        <v>131</v>
      </c>
      <c r="U30" s="9" t="s">
        <v>224</v>
      </c>
      <c r="V30" s="8">
        <v>42736</v>
      </c>
      <c r="W30" s="8">
        <v>42736</v>
      </c>
      <c r="X30" s="8" t="s">
        <v>225</v>
      </c>
      <c r="Y30" s="148" t="s">
        <v>241</v>
      </c>
      <c r="Z30" s="9">
        <v>7736520080</v>
      </c>
      <c r="AA30" s="9">
        <v>997450001</v>
      </c>
      <c r="AB30" s="141" t="s">
        <v>244</v>
      </c>
      <c r="AC30" s="136" t="s">
        <v>223</v>
      </c>
      <c r="AD30" s="9">
        <v>245</v>
      </c>
      <c r="AE30" s="9" t="s">
        <v>242</v>
      </c>
      <c r="AF30" s="152">
        <v>2502142</v>
      </c>
      <c r="AG30" s="151">
        <v>46760000</v>
      </c>
      <c r="AH30" s="8" t="s">
        <v>232</v>
      </c>
      <c r="AI30" s="8">
        <v>42736</v>
      </c>
      <c r="AJ30" s="8">
        <v>42736</v>
      </c>
      <c r="AK30" s="146">
        <v>43100</v>
      </c>
      <c r="AL30" s="9">
        <v>2017</v>
      </c>
      <c r="AM30" s="9"/>
      <c r="AN30" s="137"/>
      <c r="AO30" s="9"/>
      <c r="AP30" s="9"/>
      <c r="AQ30" s="9"/>
      <c r="AR30" s="9"/>
      <c r="AS30" s="9"/>
      <c r="AT30" s="9"/>
      <c r="AU30" s="9"/>
      <c r="AV30" s="9"/>
      <c r="AW30" s="9"/>
    </row>
    <row r="31" spans="1:49" s="143" customFormat="1" ht="33.75">
      <c r="A31" s="136">
        <v>7</v>
      </c>
      <c r="B31" s="9" t="s">
        <v>245</v>
      </c>
      <c r="C31" s="136" t="s">
        <v>131</v>
      </c>
      <c r="D31" s="136" t="s">
        <v>219</v>
      </c>
      <c r="E31" s="136" t="s">
        <v>71</v>
      </c>
      <c r="F31" s="136">
        <v>8210895</v>
      </c>
      <c r="G31" s="10" t="s">
        <v>2375</v>
      </c>
      <c r="H31" s="9" t="s">
        <v>239</v>
      </c>
      <c r="I31" s="136" t="s">
        <v>240</v>
      </c>
      <c r="J31" s="136" t="s">
        <v>136</v>
      </c>
      <c r="K31" s="136" t="s">
        <v>136</v>
      </c>
      <c r="L31" s="136" t="s">
        <v>137</v>
      </c>
      <c r="M31" s="136" t="s">
        <v>88</v>
      </c>
      <c r="N31" s="136" t="s">
        <v>223</v>
      </c>
      <c r="O31" s="137">
        <v>8439.5689999999995</v>
      </c>
      <c r="P31" s="137">
        <v>8439.5689999999995</v>
      </c>
      <c r="Q31" s="137">
        <v>8439.5689999999995</v>
      </c>
      <c r="R31" s="137">
        <f t="shared" si="0"/>
        <v>9958.6914199999992</v>
      </c>
      <c r="S31" s="140" t="s">
        <v>73</v>
      </c>
      <c r="T31" s="136" t="s">
        <v>131</v>
      </c>
      <c r="U31" s="9" t="s">
        <v>224</v>
      </c>
      <c r="V31" s="8">
        <v>42736</v>
      </c>
      <c r="W31" s="8">
        <v>42736</v>
      </c>
      <c r="X31" s="8" t="s">
        <v>225</v>
      </c>
      <c r="Y31" s="148" t="s">
        <v>241</v>
      </c>
      <c r="Z31" s="9">
        <v>7736520080</v>
      </c>
      <c r="AA31" s="9">
        <v>997450001</v>
      </c>
      <c r="AB31" s="141" t="s">
        <v>246</v>
      </c>
      <c r="AC31" s="136" t="s">
        <v>223</v>
      </c>
      <c r="AD31" s="9">
        <v>245</v>
      </c>
      <c r="AE31" s="9" t="s">
        <v>242</v>
      </c>
      <c r="AF31" s="152">
        <v>2435662</v>
      </c>
      <c r="AG31" s="151">
        <v>46620101</v>
      </c>
      <c r="AH31" s="8" t="s">
        <v>236</v>
      </c>
      <c r="AI31" s="8">
        <v>42736</v>
      </c>
      <c r="AJ31" s="8">
        <v>42736</v>
      </c>
      <c r="AK31" s="146">
        <v>43100</v>
      </c>
      <c r="AL31" s="9">
        <v>2017</v>
      </c>
      <c r="AM31" s="9"/>
      <c r="AN31" s="137"/>
      <c r="AO31" s="9"/>
      <c r="AP31" s="9"/>
      <c r="AQ31" s="9"/>
      <c r="AR31" s="9"/>
      <c r="AS31" s="9"/>
      <c r="AT31" s="9"/>
      <c r="AU31" s="9"/>
      <c r="AV31" s="9"/>
      <c r="AW31" s="9"/>
    </row>
    <row r="32" spans="1:49" s="143" customFormat="1" ht="45">
      <c r="A32" s="136">
        <v>7</v>
      </c>
      <c r="B32" s="9" t="s">
        <v>247</v>
      </c>
      <c r="C32" s="136" t="s">
        <v>131</v>
      </c>
      <c r="D32" s="136" t="s">
        <v>219</v>
      </c>
      <c r="E32" s="136" t="s">
        <v>71</v>
      </c>
      <c r="F32" s="136">
        <v>8210910</v>
      </c>
      <c r="G32" s="10" t="s">
        <v>248</v>
      </c>
      <c r="H32" s="9" t="s">
        <v>249</v>
      </c>
      <c r="I32" s="136" t="s">
        <v>250</v>
      </c>
      <c r="J32" s="136" t="s">
        <v>2585</v>
      </c>
      <c r="K32" s="136" t="s">
        <v>136</v>
      </c>
      <c r="L32" s="136" t="s">
        <v>137</v>
      </c>
      <c r="M32" s="136" t="s">
        <v>118</v>
      </c>
      <c r="N32" s="136" t="s">
        <v>223</v>
      </c>
      <c r="O32" s="137">
        <v>471.53829999999999</v>
      </c>
      <c r="P32" s="137">
        <v>471.53829999999999</v>
      </c>
      <c r="Q32" s="137">
        <v>471.53829999999999</v>
      </c>
      <c r="R32" s="137">
        <f t="shared" si="0"/>
        <v>556.41519399999993</v>
      </c>
      <c r="S32" s="140" t="s">
        <v>73</v>
      </c>
      <c r="T32" s="136" t="s">
        <v>131</v>
      </c>
      <c r="U32" s="9" t="s">
        <v>224</v>
      </c>
      <c r="V32" s="8">
        <v>42736</v>
      </c>
      <c r="W32" s="8">
        <v>42736</v>
      </c>
      <c r="X32" s="8" t="s">
        <v>225</v>
      </c>
      <c r="Y32" s="148" t="s">
        <v>251</v>
      </c>
      <c r="Z32" s="9">
        <v>5036029468</v>
      </c>
      <c r="AA32" s="9">
        <v>503601001</v>
      </c>
      <c r="AB32" s="141" t="s">
        <v>248</v>
      </c>
      <c r="AC32" s="136" t="s">
        <v>223</v>
      </c>
      <c r="AD32" s="9">
        <v>113</v>
      </c>
      <c r="AE32" s="9" t="s">
        <v>252</v>
      </c>
      <c r="AF32" s="152" t="s">
        <v>253</v>
      </c>
      <c r="AG32" s="151">
        <v>46760000</v>
      </c>
      <c r="AH32" s="8" t="s">
        <v>232</v>
      </c>
      <c r="AI32" s="8">
        <v>42736</v>
      </c>
      <c r="AJ32" s="8">
        <v>42736</v>
      </c>
      <c r="AK32" s="146">
        <v>43100</v>
      </c>
      <c r="AL32" s="9">
        <v>2017</v>
      </c>
      <c r="AM32" s="9"/>
      <c r="AN32" s="137"/>
      <c r="AO32" s="9"/>
      <c r="AP32" s="9"/>
      <c r="AQ32" s="9"/>
      <c r="AR32" s="9"/>
      <c r="AS32" s="9"/>
      <c r="AT32" s="9"/>
      <c r="AU32" s="9"/>
      <c r="AV32" s="9"/>
      <c r="AW32" s="9"/>
    </row>
    <row r="33" spans="1:49" s="143" customFormat="1" ht="135">
      <c r="A33" s="136">
        <v>7</v>
      </c>
      <c r="B33" s="9" t="s">
        <v>254</v>
      </c>
      <c r="C33" s="136" t="s">
        <v>131</v>
      </c>
      <c r="D33" s="136" t="s">
        <v>255</v>
      </c>
      <c r="E33" s="136" t="s">
        <v>71</v>
      </c>
      <c r="F33" s="136">
        <v>8210908</v>
      </c>
      <c r="G33" s="10" t="s">
        <v>256</v>
      </c>
      <c r="H33" s="9" t="s">
        <v>257</v>
      </c>
      <c r="I33" s="136" t="s">
        <v>1882</v>
      </c>
      <c r="J33" s="136" t="s">
        <v>135</v>
      </c>
      <c r="K33" s="136" t="s">
        <v>136</v>
      </c>
      <c r="L33" s="136" t="s">
        <v>137</v>
      </c>
      <c r="M33" s="136" t="s">
        <v>104</v>
      </c>
      <c r="N33" s="136" t="s">
        <v>213</v>
      </c>
      <c r="O33" s="137">
        <v>3285.7</v>
      </c>
      <c r="P33" s="137">
        <f>O33</f>
        <v>3285.7</v>
      </c>
      <c r="Q33" s="137">
        <f>P33</f>
        <v>3285.7</v>
      </c>
      <c r="R33" s="137">
        <f t="shared" si="0"/>
        <v>3877.1259999999997</v>
      </c>
      <c r="S33" s="136" t="s">
        <v>214</v>
      </c>
      <c r="T33" s="136" t="s">
        <v>131</v>
      </c>
      <c r="U33" s="9" t="s">
        <v>215</v>
      </c>
      <c r="V33" s="8">
        <v>42669</v>
      </c>
      <c r="W33" s="8">
        <v>42719</v>
      </c>
      <c r="X33" s="153"/>
      <c r="Y33" s="148"/>
      <c r="Z33" s="9"/>
      <c r="AA33" s="9"/>
      <c r="AB33" s="141" t="s">
        <v>256</v>
      </c>
      <c r="AC33" s="136" t="s">
        <v>258</v>
      </c>
      <c r="AD33" s="9">
        <v>796</v>
      </c>
      <c r="AE33" s="9" t="s">
        <v>259</v>
      </c>
      <c r="AF33" s="152">
        <v>1</v>
      </c>
      <c r="AG33" s="151">
        <v>46760000</v>
      </c>
      <c r="AH33" s="8" t="s">
        <v>232</v>
      </c>
      <c r="AI33" s="8">
        <v>42736</v>
      </c>
      <c r="AJ33" s="8">
        <v>42736</v>
      </c>
      <c r="AK33" s="146">
        <v>43100</v>
      </c>
      <c r="AL33" s="9">
        <v>2017</v>
      </c>
      <c r="AM33" s="9"/>
      <c r="AN33" s="137"/>
      <c r="AO33" s="9"/>
      <c r="AP33" s="9"/>
      <c r="AQ33" s="9"/>
      <c r="AR33" s="9"/>
      <c r="AS33" s="9"/>
      <c r="AT33" s="9"/>
      <c r="AU33" s="9"/>
      <c r="AV33" s="9"/>
      <c r="AW33" s="9"/>
    </row>
    <row r="34" spans="1:49" s="143" customFormat="1" ht="56.25">
      <c r="A34" s="136">
        <v>7</v>
      </c>
      <c r="B34" s="9" t="s">
        <v>262</v>
      </c>
      <c r="C34" s="136" t="s">
        <v>131</v>
      </c>
      <c r="D34" s="136" t="s">
        <v>263</v>
      </c>
      <c r="E34" s="136" t="s">
        <v>68</v>
      </c>
      <c r="F34" s="136">
        <v>8210369</v>
      </c>
      <c r="G34" s="10" t="s">
        <v>264</v>
      </c>
      <c r="H34" s="9" t="s">
        <v>265</v>
      </c>
      <c r="I34" s="136" t="s">
        <v>2586</v>
      </c>
      <c r="J34" s="136" t="s">
        <v>135</v>
      </c>
      <c r="K34" s="136" t="s">
        <v>136</v>
      </c>
      <c r="L34" s="136" t="s">
        <v>137</v>
      </c>
      <c r="M34" s="136" t="s">
        <v>119</v>
      </c>
      <c r="N34" s="136" t="s">
        <v>213</v>
      </c>
      <c r="O34" s="137">
        <v>40254.237289999997</v>
      </c>
      <c r="P34" s="137">
        <v>40254.237289999997</v>
      </c>
      <c r="Q34" s="137">
        <v>40254.237289999997</v>
      </c>
      <c r="R34" s="137">
        <f t="shared" si="0"/>
        <v>47500.000002199995</v>
      </c>
      <c r="S34" s="140" t="str">
        <f t="shared" ref="S34:S35" si="1">IF(R34&gt;10000,"Открытый конкурс","Открытый запрос предложений")</f>
        <v>Открытый конкурс</v>
      </c>
      <c r="T34" s="136" t="s">
        <v>131</v>
      </c>
      <c r="U34" s="9" t="s">
        <v>215</v>
      </c>
      <c r="V34" s="8">
        <v>42656</v>
      </c>
      <c r="W34" s="8">
        <v>42716</v>
      </c>
      <c r="X34" s="153"/>
      <c r="Y34" s="148"/>
      <c r="Z34" s="9"/>
      <c r="AA34" s="9"/>
      <c r="AB34" s="141" t="s">
        <v>264</v>
      </c>
      <c r="AC34" s="136" t="s">
        <v>209</v>
      </c>
      <c r="AD34" s="9">
        <v>796</v>
      </c>
      <c r="AE34" s="9" t="s">
        <v>259</v>
      </c>
      <c r="AF34" s="152">
        <v>4</v>
      </c>
      <c r="AG34" s="151">
        <v>46760000</v>
      </c>
      <c r="AH34" s="8" t="s">
        <v>232</v>
      </c>
      <c r="AI34" s="8">
        <v>42736</v>
      </c>
      <c r="AJ34" s="8">
        <v>42736</v>
      </c>
      <c r="AK34" s="146">
        <v>43100</v>
      </c>
      <c r="AL34" s="9">
        <v>2017</v>
      </c>
      <c r="AM34" s="9"/>
      <c r="AN34" s="137"/>
      <c r="AO34" s="9"/>
      <c r="AP34" s="9"/>
      <c r="AQ34" s="9"/>
      <c r="AR34" s="9"/>
      <c r="AS34" s="9"/>
      <c r="AT34" s="9"/>
      <c r="AU34" s="9"/>
      <c r="AV34" s="9"/>
      <c r="AW34" s="9"/>
    </row>
    <row r="35" spans="1:49" s="143" customFormat="1" ht="45">
      <c r="A35" s="136">
        <v>7</v>
      </c>
      <c r="B35" s="9" t="s">
        <v>267</v>
      </c>
      <c r="C35" s="136" t="s">
        <v>131</v>
      </c>
      <c r="D35" s="136" t="s">
        <v>268</v>
      </c>
      <c r="E35" s="136" t="s">
        <v>71</v>
      </c>
      <c r="F35" s="136">
        <v>8210916</v>
      </c>
      <c r="G35" s="10" t="s">
        <v>269</v>
      </c>
      <c r="H35" s="9" t="s">
        <v>270</v>
      </c>
      <c r="I35" s="136" t="s">
        <v>270</v>
      </c>
      <c r="J35" s="136" t="s">
        <v>135</v>
      </c>
      <c r="K35" s="136" t="s">
        <v>136</v>
      </c>
      <c r="L35" s="136" t="s">
        <v>137</v>
      </c>
      <c r="M35" s="136" t="s">
        <v>124</v>
      </c>
      <c r="N35" s="136" t="s">
        <v>213</v>
      </c>
      <c r="O35" s="137">
        <v>25800</v>
      </c>
      <c r="P35" s="137">
        <v>12985</v>
      </c>
      <c r="Q35" s="137">
        <v>25800</v>
      </c>
      <c r="R35" s="137">
        <f t="shared" si="0"/>
        <v>30444</v>
      </c>
      <c r="S35" s="140" t="str">
        <f t="shared" si="1"/>
        <v>Открытый конкурс</v>
      </c>
      <c r="T35" s="136" t="s">
        <v>131</v>
      </c>
      <c r="U35" s="9" t="s">
        <v>215</v>
      </c>
      <c r="V35" s="8">
        <v>42814</v>
      </c>
      <c r="W35" s="8">
        <v>42870</v>
      </c>
      <c r="X35" s="153"/>
      <c r="Y35" s="148"/>
      <c r="Z35" s="9"/>
      <c r="AA35" s="9"/>
      <c r="AB35" s="141" t="s">
        <v>269</v>
      </c>
      <c r="AC35" s="136" t="s">
        <v>209</v>
      </c>
      <c r="AD35" s="9">
        <v>796</v>
      </c>
      <c r="AE35" s="9" t="s">
        <v>259</v>
      </c>
      <c r="AF35" s="152" t="s">
        <v>271</v>
      </c>
      <c r="AG35" s="151">
        <v>46760000</v>
      </c>
      <c r="AH35" s="8" t="s">
        <v>232</v>
      </c>
      <c r="AI35" s="8">
        <v>42887</v>
      </c>
      <c r="AJ35" s="8">
        <v>42896</v>
      </c>
      <c r="AK35" s="8">
        <v>43260</v>
      </c>
      <c r="AL35" s="9" t="s">
        <v>310</v>
      </c>
      <c r="AM35" s="9"/>
      <c r="AN35" s="137"/>
      <c r="AO35" s="9"/>
      <c r="AP35" s="9"/>
      <c r="AQ35" s="9"/>
      <c r="AR35" s="9"/>
      <c r="AS35" s="9"/>
      <c r="AT35" s="9"/>
      <c r="AU35" s="9"/>
      <c r="AV35" s="9"/>
      <c r="AW35" s="9"/>
    </row>
    <row r="36" spans="1:49" s="143" customFormat="1" ht="33.75">
      <c r="A36" s="136">
        <v>7</v>
      </c>
      <c r="B36" s="9" t="s">
        <v>275</v>
      </c>
      <c r="C36" s="136" t="s">
        <v>131</v>
      </c>
      <c r="D36" s="136" t="s">
        <v>272</v>
      </c>
      <c r="E36" s="136" t="s">
        <v>71</v>
      </c>
      <c r="F36" s="136">
        <v>8210937</v>
      </c>
      <c r="G36" s="10" t="s">
        <v>2467</v>
      </c>
      <c r="H36" s="9">
        <v>61</v>
      </c>
      <c r="I36" s="9" t="s">
        <v>274</v>
      </c>
      <c r="J36" s="136" t="s">
        <v>136</v>
      </c>
      <c r="K36" s="136" t="s">
        <v>136</v>
      </c>
      <c r="L36" s="136" t="s">
        <v>137</v>
      </c>
      <c r="M36" s="136" t="s">
        <v>106</v>
      </c>
      <c r="N36" s="136" t="s">
        <v>223</v>
      </c>
      <c r="O36" s="137">
        <v>7391.23</v>
      </c>
      <c r="P36" s="137">
        <f t="shared" ref="P36:Q41" si="2">O36</f>
        <v>7391.23</v>
      </c>
      <c r="Q36" s="137">
        <f t="shared" si="2"/>
        <v>7391.23</v>
      </c>
      <c r="R36" s="137">
        <f t="shared" si="0"/>
        <v>8721.6513999999988</v>
      </c>
      <c r="S36" s="140" t="s">
        <v>73</v>
      </c>
      <c r="T36" s="136" t="s">
        <v>131</v>
      </c>
      <c r="U36" s="9" t="s">
        <v>224</v>
      </c>
      <c r="V36" s="8">
        <v>42736</v>
      </c>
      <c r="W36" s="8">
        <v>42736</v>
      </c>
      <c r="X36" s="8" t="s">
        <v>277</v>
      </c>
      <c r="Y36" s="148" t="s">
        <v>278</v>
      </c>
      <c r="Z36" s="9">
        <v>7725778376</v>
      </c>
      <c r="AA36" s="9">
        <v>772501001</v>
      </c>
      <c r="AB36" s="141" t="s">
        <v>276</v>
      </c>
      <c r="AC36" s="136" t="s">
        <v>223</v>
      </c>
      <c r="AD36" s="9" t="s">
        <v>195</v>
      </c>
      <c r="AE36" s="9" t="s">
        <v>196</v>
      </c>
      <c r="AF36" s="154">
        <v>320.8</v>
      </c>
      <c r="AG36" s="151">
        <v>46760000</v>
      </c>
      <c r="AH36" s="8" t="s">
        <v>232</v>
      </c>
      <c r="AI36" s="8">
        <v>42736</v>
      </c>
      <c r="AJ36" s="8">
        <v>42736</v>
      </c>
      <c r="AK36" s="146">
        <v>43100</v>
      </c>
      <c r="AL36" s="9">
        <v>2017</v>
      </c>
      <c r="AM36" s="9"/>
      <c r="AN36" s="137"/>
      <c r="AO36" s="9"/>
      <c r="AP36" s="9"/>
      <c r="AQ36" s="9"/>
      <c r="AR36" s="9"/>
      <c r="AS36" s="9"/>
      <c r="AT36" s="9"/>
      <c r="AU36" s="9"/>
      <c r="AV36" s="9"/>
      <c r="AW36" s="9" t="s">
        <v>273</v>
      </c>
    </row>
    <row r="37" spans="1:49" s="143" customFormat="1" ht="33.75">
      <c r="A37" s="136">
        <v>7</v>
      </c>
      <c r="B37" s="9" t="s">
        <v>279</v>
      </c>
      <c r="C37" s="136" t="s">
        <v>131</v>
      </c>
      <c r="D37" s="136" t="s">
        <v>272</v>
      </c>
      <c r="E37" s="136" t="s">
        <v>71</v>
      </c>
      <c r="F37" s="136">
        <v>8210938</v>
      </c>
      <c r="G37" s="10" t="s">
        <v>2376</v>
      </c>
      <c r="H37" s="9">
        <v>61</v>
      </c>
      <c r="I37" s="136" t="s">
        <v>281</v>
      </c>
      <c r="J37" s="136" t="s">
        <v>2587</v>
      </c>
      <c r="K37" s="136" t="s">
        <v>136</v>
      </c>
      <c r="L37" s="136" t="s">
        <v>137</v>
      </c>
      <c r="M37" s="136" t="s">
        <v>106</v>
      </c>
      <c r="N37" s="136" t="s">
        <v>223</v>
      </c>
      <c r="O37" s="137">
        <v>507.97</v>
      </c>
      <c r="P37" s="137">
        <f t="shared" si="2"/>
        <v>507.97</v>
      </c>
      <c r="Q37" s="137">
        <f t="shared" si="2"/>
        <v>507.97</v>
      </c>
      <c r="R37" s="137">
        <f t="shared" si="0"/>
        <v>599.40459999999996</v>
      </c>
      <c r="S37" s="140" t="s">
        <v>73</v>
      </c>
      <c r="T37" s="136" t="s">
        <v>131</v>
      </c>
      <c r="U37" s="9" t="s">
        <v>224</v>
      </c>
      <c r="V37" s="8">
        <v>42736</v>
      </c>
      <c r="W37" s="8">
        <v>42736</v>
      </c>
      <c r="X37" s="8" t="s">
        <v>277</v>
      </c>
      <c r="Y37" s="148" t="s">
        <v>282</v>
      </c>
      <c r="Z37" s="9">
        <v>7734255830</v>
      </c>
      <c r="AA37" s="9">
        <v>773401001</v>
      </c>
      <c r="AB37" s="141" t="s">
        <v>280</v>
      </c>
      <c r="AC37" s="136" t="s">
        <v>223</v>
      </c>
      <c r="AD37" s="9">
        <v>796</v>
      </c>
      <c r="AE37" s="9" t="s">
        <v>259</v>
      </c>
      <c r="AF37" s="152">
        <v>18</v>
      </c>
      <c r="AG37" s="151">
        <v>46760000</v>
      </c>
      <c r="AH37" s="8" t="s">
        <v>232</v>
      </c>
      <c r="AI37" s="8">
        <v>42736</v>
      </c>
      <c r="AJ37" s="8">
        <v>42736</v>
      </c>
      <c r="AK37" s="146">
        <v>43100</v>
      </c>
      <c r="AL37" s="9">
        <v>2017</v>
      </c>
      <c r="AM37" s="9"/>
      <c r="AN37" s="137"/>
      <c r="AO37" s="9"/>
      <c r="AP37" s="9"/>
      <c r="AQ37" s="9"/>
      <c r="AR37" s="9"/>
      <c r="AS37" s="9"/>
      <c r="AT37" s="9"/>
      <c r="AU37" s="9"/>
      <c r="AV37" s="9"/>
      <c r="AW37" s="9" t="s">
        <v>273</v>
      </c>
    </row>
    <row r="38" spans="1:49" s="143" customFormat="1" ht="45">
      <c r="A38" s="136">
        <v>7</v>
      </c>
      <c r="B38" s="9" t="s">
        <v>283</v>
      </c>
      <c r="C38" s="136" t="s">
        <v>131</v>
      </c>
      <c r="D38" s="136" t="s">
        <v>272</v>
      </c>
      <c r="E38" s="136" t="s">
        <v>71</v>
      </c>
      <c r="F38" s="136">
        <v>8210939</v>
      </c>
      <c r="G38" s="10" t="s">
        <v>284</v>
      </c>
      <c r="H38" s="9">
        <v>61</v>
      </c>
      <c r="I38" s="9" t="s">
        <v>274</v>
      </c>
      <c r="J38" s="136" t="s">
        <v>136</v>
      </c>
      <c r="K38" s="136" t="s">
        <v>136</v>
      </c>
      <c r="L38" s="136" t="s">
        <v>137</v>
      </c>
      <c r="M38" s="136" t="s">
        <v>106</v>
      </c>
      <c r="N38" s="136" t="s">
        <v>223</v>
      </c>
      <c r="O38" s="137">
        <v>2273.83</v>
      </c>
      <c r="P38" s="137">
        <f t="shared" si="2"/>
        <v>2273.83</v>
      </c>
      <c r="Q38" s="137">
        <f t="shared" si="2"/>
        <v>2273.83</v>
      </c>
      <c r="R38" s="137">
        <f t="shared" si="0"/>
        <v>2683.1193999999996</v>
      </c>
      <c r="S38" s="140" t="s">
        <v>73</v>
      </c>
      <c r="T38" s="136" t="s">
        <v>131</v>
      </c>
      <c r="U38" s="9" t="s">
        <v>224</v>
      </c>
      <c r="V38" s="8">
        <v>42736</v>
      </c>
      <c r="W38" s="8">
        <v>42736</v>
      </c>
      <c r="X38" s="8" t="s">
        <v>285</v>
      </c>
      <c r="Y38" s="148" t="s">
        <v>286</v>
      </c>
      <c r="Z38" s="9">
        <v>7707049388</v>
      </c>
      <c r="AA38" s="9">
        <v>773443001</v>
      </c>
      <c r="AB38" s="136" t="s">
        <v>284</v>
      </c>
      <c r="AC38" s="136" t="s">
        <v>223</v>
      </c>
      <c r="AD38" s="136" t="s">
        <v>195</v>
      </c>
      <c r="AE38" s="137" t="s">
        <v>196</v>
      </c>
      <c r="AF38" s="137">
        <v>31581</v>
      </c>
      <c r="AG38" s="151">
        <v>46760000</v>
      </c>
      <c r="AH38" s="8" t="s">
        <v>232</v>
      </c>
      <c r="AI38" s="8">
        <v>42736</v>
      </c>
      <c r="AJ38" s="8">
        <v>42736</v>
      </c>
      <c r="AK38" s="146">
        <v>43100</v>
      </c>
      <c r="AL38" s="9">
        <v>2017</v>
      </c>
      <c r="AM38" s="9"/>
      <c r="AN38" s="137"/>
      <c r="AO38" s="9"/>
      <c r="AP38" s="9"/>
      <c r="AQ38" s="9"/>
      <c r="AR38" s="9"/>
      <c r="AS38" s="9"/>
      <c r="AT38" s="9"/>
      <c r="AU38" s="9"/>
      <c r="AV38" s="9"/>
      <c r="AW38" s="9" t="s">
        <v>273</v>
      </c>
    </row>
    <row r="39" spans="1:49" s="143" customFormat="1" ht="45">
      <c r="A39" s="136">
        <v>7</v>
      </c>
      <c r="B39" s="9" t="s">
        <v>287</v>
      </c>
      <c r="C39" s="136" t="s">
        <v>131</v>
      </c>
      <c r="D39" s="136" t="s">
        <v>272</v>
      </c>
      <c r="E39" s="136" t="s">
        <v>71</v>
      </c>
      <c r="F39" s="136">
        <v>8210940</v>
      </c>
      <c r="G39" s="10" t="s">
        <v>2468</v>
      </c>
      <c r="H39" s="9">
        <v>61</v>
      </c>
      <c r="I39" s="9" t="s">
        <v>274</v>
      </c>
      <c r="J39" s="136" t="s">
        <v>136</v>
      </c>
      <c r="K39" s="136" t="s">
        <v>136</v>
      </c>
      <c r="L39" s="136" t="s">
        <v>137</v>
      </c>
      <c r="M39" s="136" t="s">
        <v>106</v>
      </c>
      <c r="N39" s="136" t="s">
        <v>223</v>
      </c>
      <c r="O39" s="137">
        <v>453.6</v>
      </c>
      <c r="P39" s="137">
        <f t="shared" si="2"/>
        <v>453.6</v>
      </c>
      <c r="Q39" s="137">
        <f t="shared" si="2"/>
        <v>453.6</v>
      </c>
      <c r="R39" s="137">
        <f t="shared" si="0"/>
        <v>535.24800000000005</v>
      </c>
      <c r="S39" s="140" t="s">
        <v>73</v>
      </c>
      <c r="T39" s="136" t="s">
        <v>131</v>
      </c>
      <c r="U39" s="9" t="s">
        <v>224</v>
      </c>
      <c r="V39" s="8">
        <v>42736</v>
      </c>
      <c r="W39" s="8">
        <v>42736</v>
      </c>
      <c r="X39" s="8" t="s">
        <v>285</v>
      </c>
      <c r="Y39" s="148" t="s">
        <v>286</v>
      </c>
      <c r="Z39" s="9">
        <v>7707049388</v>
      </c>
      <c r="AA39" s="9">
        <v>773443001</v>
      </c>
      <c r="AB39" s="136" t="s">
        <v>288</v>
      </c>
      <c r="AC39" s="136" t="s">
        <v>223</v>
      </c>
      <c r="AD39" s="136" t="s">
        <v>195</v>
      </c>
      <c r="AE39" s="137" t="s">
        <v>196</v>
      </c>
      <c r="AF39" s="137">
        <v>6300</v>
      </c>
      <c r="AG39" s="151">
        <v>46760000</v>
      </c>
      <c r="AH39" s="8" t="s">
        <v>232</v>
      </c>
      <c r="AI39" s="8">
        <v>42736</v>
      </c>
      <c r="AJ39" s="8">
        <v>42736</v>
      </c>
      <c r="AK39" s="146">
        <v>43100</v>
      </c>
      <c r="AL39" s="9">
        <v>2017</v>
      </c>
      <c r="AM39" s="9"/>
      <c r="AN39" s="137"/>
      <c r="AO39" s="9"/>
      <c r="AP39" s="9"/>
      <c r="AQ39" s="9"/>
      <c r="AR39" s="9"/>
      <c r="AS39" s="9"/>
      <c r="AT39" s="9"/>
      <c r="AU39" s="9"/>
      <c r="AV39" s="9"/>
      <c r="AW39" s="9" t="s">
        <v>273</v>
      </c>
    </row>
    <row r="40" spans="1:49" s="143" customFormat="1" ht="45">
      <c r="A40" s="136">
        <v>7</v>
      </c>
      <c r="B40" s="9" t="s">
        <v>289</v>
      </c>
      <c r="C40" s="136" t="s">
        <v>131</v>
      </c>
      <c r="D40" s="136" t="s">
        <v>272</v>
      </c>
      <c r="E40" s="136" t="s">
        <v>71</v>
      </c>
      <c r="F40" s="136">
        <v>8210942</v>
      </c>
      <c r="G40" s="10" t="s">
        <v>290</v>
      </c>
      <c r="H40" s="9">
        <v>61</v>
      </c>
      <c r="I40" s="136" t="s">
        <v>291</v>
      </c>
      <c r="J40" s="136" t="s">
        <v>136</v>
      </c>
      <c r="K40" s="136" t="s">
        <v>136</v>
      </c>
      <c r="L40" s="136" t="s">
        <v>137</v>
      </c>
      <c r="M40" s="136" t="s">
        <v>106</v>
      </c>
      <c r="N40" s="136" t="s">
        <v>223</v>
      </c>
      <c r="O40" s="137">
        <v>720</v>
      </c>
      <c r="P40" s="137">
        <f t="shared" si="2"/>
        <v>720</v>
      </c>
      <c r="Q40" s="137">
        <f t="shared" si="2"/>
        <v>720</v>
      </c>
      <c r="R40" s="137">
        <f t="shared" si="0"/>
        <v>849.59999999999991</v>
      </c>
      <c r="S40" s="140" t="s">
        <v>73</v>
      </c>
      <c r="T40" s="136" t="s">
        <v>131</v>
      </c>
      <c r="U40" s="9" t="s">
        <v>224</v>
      </c>
      <c r="V40" s="8">
        <v>42736</v>
      </c>
      <c r="W40" s="8">
        <v>42736</v>
      </c>
      <c r="X40" s="8" t="s">
        <v>285</v>
      </c>
      <c r="Y40" s="148" t="s">
        <v>286</v>
      </c>
      <c r="Z40" s="9">
        <v>7707049388</v>
      </c>
      <c r="AA40" s="9">
        <v>773443001</v>
      </c>
      <c r="AB40" s="136" t="s">
        <v>290</v>
      </c>
      <c r="AC40" s="136" t="s">
        <v>223</v>
      </c>
      <c r="AD40" s="136">
        <v>796</v>
      </c>
      <c r="AE40" s="137" t="s">
        <v>259</v>
      </c>
      <c r="AF40" s="137">
        <v>75</v>
      </c>
      <c r="AG40" s="151">
        <v>46760000</v>
      </c>
      <c r="AH40" s="8" t="s">
        <v>232</v>
      </c>
      <c r="AI40" s="8">
        <v>42736</v>
      </c>
      <c r="AJ40" s="8">
        <v>42736</v>
      </c>
      <c r="AK40" s="146">
        <v>43100</v>
      </c>
      <c r="AL40" s="9">
        <v>2017</v>
      </c>
      <c r="AM40" s="9"/>
      <c r="AN40" s="137"/>
      <c r="AO40" s="9"/>
      <c r="AP40" s="9"/>
      <c r="AQ40" s="9"/>
      <c r="AR40" s="9"/>
      <c r="AS40" s="9"/>
      <c r="AT40" s="9"/>
      <c r="AU40" s="9"/>
      <c r="AV40" s="9"/>
      <c r="AW40" s="9" t="s">
        <v>273</v>
      </c>
    </row>
    <row r="41" spans="1:49" s="143" customFormat="1" ht="45">
      <c r="A41" s="136">
        <v>7</v>
      </c>
      <c r="B41" s="9" t="s">
        <v>292</v>
      </c>
      <c r="C41" s="136" t="s">
        <v>131</v>
      </c>
      <c r="D41" s="136" t="s">
        <v>272</v>
      </c>
      <c r="E41" s="136" t="s">
        <v>71</v>
      </c>
      <c r="F41" s="136">
        <v>8210943</v>
      </c>
      <c r="G41" s="10" t="s">
        <v>293</v>
      </c>
      <c r="H41" s="9">
        <v>61</v>
      </c>
      <c r="I41" s="136" t="s">
        <v>208</v>
      </c>
      <c r="J41" s="136" t="s">
        <v>136</v>
      </c>
      <c r="K41" s="136" t="s">
        <v>136</v>
      </c>
      <c r="L41" s="136" t="s">
        <v>137</v>
      </c>
      <c r="M41" s="136" t="s">
        <v>106</v>
      </c>
      <c r="N41" s="136" t="s">
        <v>223</v>
      </c>
      <c r="O41" s="137">
        <v>800</v>
      </c>
      <c r="P41" s="137">
        <f t="shared" si="2"/>
        <v>800</v>
      </c>
      <c r="Q41" s="137">
        <f t="shared" si="2"/>
        <v>800</v>
      </c>
      <c r="R41" s="137">
        <f t="shared" si="0"/>
        <v>944</v>
      </c>
      <c r="S41" s="140" t="s">
        <v>73</v>
      </c>
      <c r="T41" s="136" t="s">
        <v>131</v>
      </c>
      <c r="U41" s="9" t="s">
        <v>224</v>
      </c>
      <c r="V41" s="8">
        <v>42736</v>
      </c>
      <c r="W41" s="8">
        <v>42736</v>
      </c>
      <c r="X41" s="8" t="s">
        <v>285</v>
      </c>
      <c r="Y41" s="148" t="s">
        <v>286</v>
      </c>
      <c r="Z41" s="9">
        <v>7707049388</v>
      </c>
      <c r="AA41" s="9">
        <v>773443001</v>
      </c>
      <c r="AB41" s="136" t="s">
        <v>294</v>
      </c>
      <c r="AC41" s="136" t="s">
        <v>223</v>
      </c>
      <c r="AD41" s="136">
        <v>796</v>
      </c>
      <c r="AE41" s="137" t="s">
        <v>259</v>
      </c>
      <c r="AF41" s="137">
        <v>1550</v>
      </c>
      <c r="AG41" s="151">
        <v>46760000</v>
      </c>
      <c r="AH41" s="8" t="s">
        <v>232</v>
      </c>
      <c r="AI41" s="8">
        <v>42736</v>
      </c>
      <c r="AJ41" s="8">
        <v>42736</v>
      </c>
      <c r="AK41" s="146">
        <v>43100</v>
      </c>
      <c r="AL41" s="9">
        <v>2017</v>
      </c>
      <c r="AM41" s="9"/>
      <c r="AN41" s="137"/>
      <c r="AO41" s="9"/>
      <c r="AP41" s="9"/>
      <c r="AQ41" s="9"/>
      <c r="AR41" s="9"/>
      <c r="AS41" s="9"/>
      <c r="AT41" s="9"/>
      <c r="AU41" s="9"/>
      <c r="AV41" s="9"/>
      <c r="AW41" s="9" t="s">
        <v>273</v>
      </c>
    </row>
    <row r="42" spans="1:49" s="134" customFormat="1" ht="56.25">
      <c r="A42" s="155">
        <v>7</v>
      </c>
      <c r="B42" s="155" t="s">
        <v>295</v>
      </c>
      <c r="C42" s="136" t="s">
        <v>131</v>
      </c>
      <c r="D42" s="136" t="s">
        <v>296</v>
      </c>
      <c r="E42" s="155" t="s">
        <v>71</v>
      </c>
      <c r="F42" s="155">
        <v>845435</v>
      </c>
      <c r="G42" s="156" t="s">
        <v>2377</v>
      </c>
      <c r="H42" s="136" t="s">
        <v>297</v>
      </c>
      <c r="I42" s="9" t="s">
        <v>274</v>
      </c>
      <c r="J42" s="155" t="s">
        <v>136</v>
      </c>
      <c r="K42" s="155" t="s">
        <v>136</v>
      </c>
      <c r="L42" s="155" t="s">
        <v>137</v>
      </c>
      <c r="M42" s="155" t="s">
        <v>106</v>
      </c>
      <c r="N42" s="155" t="s">
        <v>299</v>
      </c>
      <c r="O42" s="157">
        <v>1002.66</v>
      </c>
      <c r="P42" s="157">
        <v>1002.66</v>
      </c>
      <c r="Q42" s="157">
        <v>1002.66</v>
      </c>
      <c r="R42" s="137">
        <f t="shared" si="0"/>
        <v>1183.1387999999999</v>
      </c>
      <c r="S42" s="155" t="s">
        <v>73</v>
      </c>
      <c r="T42" s="155" t="s">
        <v>131</v>
      </c>
      <c r="U42" s="155" t="s">
        <v>156</v>
      </c>
      <c r="V42" s="8">
        <v>42736</v>
      </c>
      <c r="W42" s="8">
        <v>42736</v>
      </c>
      <c r="X42" s="155" t="s">
        <v>300</v>
      </c>
      <c r="Y42" s="155" t="s">
        <v>301</v>
      </c>
      <c r="Z42" s="155" t="s">
        <v>302</v>
      </c>
      <c r="AA42" s="155" t="s">
        <v>303</v>
      </c>
      <c r="AB42" s="155" t="s">
        <v>304</v>
      </c>
      <c r="AC42" s="136" t="s">
        <v>223</v>
      </c>
      <c r="AD42" s="155" t="s">
        <v>195</v>
      </c>
      <c r="AE42" s="155" t="s">
        <v>196</v>
      </c>
      <c r="AF42" s="155">
        <v>14700</v>
      </c>
      <c r="AG42" s="155">
        <v>46</v>
      </c>
      <c r="AH42" s="155" t="s">
        <v>305</v>
      </c>
      <c r="AI42" s="158">
        <v>42736</v>
      </c>
      <c r="AJ42" s="158">
        <v>43100</v>
      </c>
      <c r="AK42" s="158">
        <v>43100</v>
      </c>
      <c r="AL42" s="155">
        <v>2017</v>
      </c>
      <c r="AM42" s="155"/>
      <c r="AN42" s="137"/>
      <c r="AO42" s="9"/>
      <c r="AP42" s="9"/>
      <c r="AQ42" s="9"/>
      <c r="AR42" s="9"/>
      <c r="AS42" s="9"/>
      <c r="AT42" s="9"/>
      <c r="AU42" s="9"/>
      <c r="AV42" s="9"/>
      <c r="AW42" s="159" t="s">
        <v>273</v>
      </c>
    </row>
    <row r="43" spans="1:49" s="134" customFormat="1" ht="33.75">
      <c r="A43" s="155">
        <v>7</v>
      </c>
      <c r="B43" s="155" t="s">
        <v>306</v>
      </c>
      <c r="C43" s="136" t="s">
        <v>131</v>
      </c>
      <c r="D43" s="136" t="s">
        <v>296</v>
      </c>
      <c r="E43" s="155" t="s">
        <v>71</v>
      </c>
      <c r="F43" s="155">
        <v>845433</v>
      </c>
      <c r="G43" s="156" t="s">
        <v>307</v>
      </c>
      <c r="H43" s="136" t="s">
        <v>297</v>
      </c>
      <c r="I43" s="9" t="s">
        <v>274</v>
      </c>
      <c r="J43" s="155" t="s">
        <v>136</v>
      </c>
      <c r="K43" s="155" t="s">
        <v>136</v>
      </c>
      <c r="L43" s="155" t="s">
        <v>137</v>
      </c>
      <c r="M43" s="155" t="s">
        <v>106</v>
      </c>
      <c r="N43" s="155" t="s">
        <v>299</v>
      </c>
      <c r="O43" s="137">
        <v>1986.87</v>
      </c>
      <c r="P43" s="137">
        <v>1986.87</v>
      </c>
      <c r="Q43" s="137">
        <v>1986.87</v>
      </c>
      <c r="R43" s="137">
        <f t="shared" si="0"/>
        <v>2344.5065999999997</v>
      </c>
      <c r="S43" s="155" t="s">
        <v>73</v>
      </c>
      <c r="T43" s="155" t="s">
        <v>131</v>
      </c>
      <c r="U43" s="155" t="s">
        <v>156</v>
      </c>
      <c r="V43" s="158">
        <v>42767</v>
      </c>
      <c r="W43" s="158">
        <v>42767</v>
      </c>
      <c r="X43" s="155" t="s">
        <v>300</v>
      </c>
      <c r="Y43" s="155" t="s">
        <v>308</v>
      </c>
      <c r="Z43" s="155">
        <v>7707049388</v>
      </c>
      <c r="AA43" s="155">
        <v>773432001</v>
      </c>
      <c r="AB43" s="155" t="s">
        <v>309</v>
      </c>
      <c r="AC43" s="136" t="s">
        <v>223</v>
      </c>
      <c r="AD43" s="155" t="s">
        <v>195</v>
      </c>
      <c r="AE43" s="155" t="s">
        <v>196</v>
      </c>
      <c r="AF43" s="155">
        <v>26429</v>
      </c>
      <c r="AG43" s="155">
        <v>46</v>
      </c>
      <c r="AH43" s="155" t="s">
        <v>305</v>
      </c>
      <c r="AI43" s="158">
        <v>42767</v>
      </c>
      <c r="AJ43" s="158">
        <v>42767</v>
      </c>
      <c r="AK43" s="158">
        <v>43131</v>
      </c>
      <c r="AL43" s="155" t="s">
        <v>310</v>
      </c>
      <c r="AM43" s="155"/>
      <c r="AN43" s="137"/>
      <c r="AO43" s="9"/>
      <c r="AP43" s="9"/>
      <c r="AQ43" s="9"/>
      <c r="AR43" s="9"/>
      <c r="AS43" s="9"/>
      <c r="AT43" s="9"/>
      <c r="AU43" s="9"/>
      <c r="AV43" s="9"/>
      <c r="AW43" s="159" t="s">
        <v>273</v>
      </c>
    </row>
    <row r="44" spans="1:49" s="134" customFormat="1" ht="45">
      <c r="A44" s="155">
        <v>7</v>
      </c>
      <c r="B44" s="155" t="s">
        <v>311</v>
      </c>
      <c r="C44" s="136" t="s">
        <v>131</v>
      </c>
      <c r="D44" s="136" t="s">
        <v>296</v>
      </c>
      <c r="E44" s="155" t="s">
        <v>71</v>
      </c>
      <c r="F44" s="155">
        <v>845434</v>
      </c>
      <c r="G44" s="156" t="s">
        <v>312</v>
      </c>
      <c r="H44" s="136" t="s">
        <v>297</v>
      </c>
      <c r="I44" s="9" t="s">
        <v>274</v>
      </c>
      <c r="J44" s="155" t="s">
        <v>136</v>
      </c>
      <c r="K44" s="155" t="s">
        <v>136</v>
      </c>
      <c r="L44" s="155" t="s">
        <v>137</v>
      </c>
      <c r="M44" s="155" t="s">
        <v>106</v>
      </c>
      <c r="N44" s="155" t="s">
        <v>299</v>
      </c>
      <c r="O44" s="137">
        <v>2570.4</v>
      </c>
      <c r="P44" s="137">
        <v>2570.4</v>
      </c>
      <c r="Q44" s="137">
        <v>2570.4</v>
      </c>
      <c r="R44" s="137">
        <f t="shared" si="0"/>
        <v>3033.0720000000001</v>
      </c>
      <c r="S44" s="155" t="s">
        <v>73</v>
      </c>
      <c r="T44" s="155" t="s">
        <v>131</v>
      </c>
      <c r="U44" s="155" t="s">
        <v>156</v>
      </c>
      <c r="V44" s="158">
        <v>42736</v>
      </c>
      <c r="W44" s="158">
        <v>42736</v>
      </c>
      <c r="X44" s="155" t="s">
        <v>300</v>
      </c>
      <c r="Y44" s="155" t="s">
        <v>308</v>
      </c>
      <c r="Z44" s="155">
        <v>7707049388</v>
      </c>
      <c r="AA44" s="155">
        <v>773432001</v>
      </c>
      <c r="AB44" s="155" t="s">
        <v>313</v>
      </c>
      <c r="AC44" s="136" t="s">
        <v>223</v>
      </c>
      <c r="AD44" s="155" t="s">
        <v>195</v>
      </c>
      <c r="AE44" s="155" t="s">
        <v>196</v>
      </c>
      <c r="AF44" s="155">
        <v>35270</v>
      </c>
      <c r="AG44" s="155">
        <v>46</v>
      </c>
      <c r="AH44" s="155" t="s">
        <v>305</v>
      </c>
      <c r="AI44" s="158">
        <v>42736</v>
      </c>
      <c r="AJ44" s="158">
        <v>43100</v>
      </c>
      <c r="AK44" s="158">
        <v>43100</v>
      </c>
      <c r="AL44" s="155">
        <v>2017</v>
      </c>
      <c r="AM44" s="155"/>
      <c r="AN44" s="137"/>
      <c r="AO44" s="9"/>
      <c r="AP44" s="9"/>
      <c r="AQ44" s="9"/>
      <c r="AR44" s="9"/>
      <c r="AS44" s="9"/>
      <c r="AT44" s="9"/>
      <c r="AU44" s="9"/>
      <c r="AV44" s="9"/>
      <c r="AW44" s="159" t="s">
        <v>273</v>
      </c>
    </row>
    <row r="45" spans="1:49" s="134" customFormat="1" ht="33.75">
      <c r="A45" s="155">
        <v>7</v>
      </c>
      <c r="B45" s="155" t="s">
        <v>314</v>
      </c>
      <c r="C45" s="136" t="s">
        <v>131</v>
      </c>
      <c r="D45" s="136" t="s">
        <v>296</v>
      </c>
      <c r="E45" s="155" t="s">
        <v>71</v>
      </c>
      <c r="F45" s="155">
        <v>845430</v>
      </c>
      <c r="G45" s="156" t="s">
        <v>315</v>
      </c>
      <c r="H45" s="9" t="s">
        <v>316</v>
      </c>
      <c r="I45" s="9" t="s">
        <v>317</v>
      </c>
      <c r="J45" s="155" t="s">
        <v>136</v>
      </c>
      <c r="K45" s="155" t="s">
        <v>136</v>
      </c>
      <c r="L45" s="155" t="s">
        <v>137</v>
      </c>
      <c r="M45" s="155" t="s">
        <v>106</v>
      </c>
      <c r="N45" s="155" t="s">
        <v>299</v>
      </c>
      <c r="O45" s="157">
        <v>1800</v>
      </c>
      <c r="P45" s="157">
        <v>1800</v>
      </c>
      <c r="Q45" s="157">
        <v>1800</v>
      </c>
      <c r="R45" s="137">
        <f t="shared" si="0"/>
        <v>2124</v>
      </c>
      <c r="S45" s="155" t="s">
        <v>73</v>
      </c>
      <c r="T45" s="155" t="s">
        <v>131</v>
      </c>
      <c r="U45" s="155" t="s">
        <v>156</v>
      </c>
      <c r="V45" s="158">
        <v>42887</v>
      </c>
      <c r="W45" s="158">
        <v>42887</v>
      </c>
      <c r="X45" s="155" t="s">
        <v>318</v>
      </c>
      <c r="Y45" s="155" t="s">
        <v>308</v>
      </c>
      <c r="Z45" s="155">
        <v>7707049388</v>
      </c>
      <c r="AA45" s="155">
        <v>773432001</v>
      </c>
      <c r="AB45" s="155" t="s">
        <v>315</v>
      </c>
      <c r="AC45" s="136" t="s">
        <v>319</v>
      </c>
      <c r="AD45" s="155">
        <v>796</v>
      </c>
      <c r="AE45" s="155" t="s">
        <v>177</v>
      </c>
      <c r="AF45" s="155">
        <v>131</v>
      </c>
      <c r="AG45" s="155">
        <v>46</v>
      </c>
      <c r="AH45" s="155" t="s">
        <v>305</v>
      </c>
      <c r="AI45" s="158">
        <v>42887</v>
      </c>
      <c r="AJ45" s="158">
        <v>43251</v>
      </c>
      <c r="AK45" s="158">
        <v>43251</v>
      </c>
      <c r="AL45" s="155" t="s">
        <v>310</v>
      </c>
      <c r="AM45" s="155"/>
      <c r="AN45" s="137"/>
      <c r="AO45" s="9"/>
      <c r="AP45" s="9"/>
      <c r="AQ45" s="9"/>
      <c r="AR45" s="9"/>
      <c r="AS45" s="9"/>
      <c r="AT45" s="9"/>
      <c r="AU45" s="9"/>
      <c r="AV45" s="9"/>
      <c r="AW45" s="159" t="s">
        <v>273</v>
      </c>
    </row>
    <row r="46" spans="1:49" s="134" customFormat="1" ht="112.5">
      <c r="A46" s="155">
        <v>7</v>
      </c>
      <c r="B46" s="155" t="s">
        <v>320</v>
      </c>
      <c r="C46" s="136" t="s">
        <v>131</v>
      </c>
      <c r="D46" s="136" t="s">
        <v>296</v>
      </c>
      <c r="E46" s="155" t="s">
        <v>67</v>
      </c>
      <c r="F46" s="155">
        <v>845432</v>
      </c>
      <c r="G46" s="156" t="s">
        <v>321</v>
      </c>
      <c r="H46" s="136" t="s">
        <v>322</v>
      </c>
      <c r="I46" s="9" t="s">
        <v>323</v>
      </c>
      <c r="J46" s="155" t="s">
        <v>2588</v>
      </c>
      <c r="K46" s="155" t="s">
        <v>136</v>
      </c>
      <c r="L46" s="155" t="s">
        <v>137</v>
      </c>
      <c r="M46" s="155" t="s">
        <v>106</v>
      </c>
      <c r="N46" s="155" t="s">
        <v>299</v>
      </c>
      <c r="O46" s="157">
        <v>900</v>
      </c>
      <c r="P46" s="157">
        <v>900</v>
      </c>
      <c r="Q46" s="157">
        <v>900</v>
      </c>
      <c r="R46" s="137">
        <f t="shared" si="0"/>
        <v>1062</v>
      </c>
      <c r="S46" s="155" t="s">
        <v>73</v>
      </c>
      <c r="T46" s="155" t="s">
        <v>131</v>
      </c>
      <c r="U46" s="155" t="s">
        <v>156</v>
      </c>
      <c r="V46" s="158">
        <v>42885</v>
      </c>
      <c r="W46" s="158">
        <v>42885</v>
      </c>
      <c r="X46" s="155" t="s">
        <v>324</v>
      </c>
      <c r="Y46" s="155" t="s">
        <v>325</v>
      </c>
      <c r="Z46" s="155">
        <v>4716016979</v>
      </c>
      <c r="AA46" s="155">
        <v>997450001</v>
      </c>
      <c r="AB46" s="155" t="s">
        <v>326</v>
      </c>
      <c r="AC46" s="136" t="s">
        <v>223</v>
      </c>
      <c r="AD46" s="155">
        <v>362</v>
      </c>
      <c r="AE46" s="155" t="s">
        <v>327</v>
      </c>
      <c r="AF46" s="155">
        <v>1</v>
      </c>
      <c r="AG46" s="155">
        <v>46</v>
      </c>
      <c r="AH46" s="155" t="s">
        <v>305</v>
      </c>
      <c r="AI46" s="158">
        <v>42885</v>
      </c>
      <c r="AJ46" s="158">
        <v>42887</v>
      </c>
      <c r="AK46" s="158">
        <v>43251</v>
      </c>
      <c r="AL46" s="155" t="s">
        <v>310</v>
      </c>
      <c r="AM46" s="155"/>
      <c r="AN46" s="137"/>
      <c r="AO46" s="9"/>
      <c r="AP46" s="9"/>
      <c r="AQ46" s="9"/>
      <c r="AR46" s="9"/>
      <c r="AS46" s="9"/>
      <c r="AT46" s="9"/>
      <c r="AU46" s="9"/>
      <c r="AV46" s="9"/>
      <c r="AW46" s="159" t="s">
        <v>273</v>
      </c>
    </row>
    <row r="47" spans="1:49" s="134" customFormat="1" ht="33.75">
      <c r="A47" s="136">
        <v>7</v>
      </c>
      <c r="B47" s="9" t="s">
        <v>328</v>
      </c>
      <c r="C47" s="136" t="s">
        <v>131</v>
      </c>
      <c r="D47" s="136" t="s">
        <v>296</v>
      </c>
      <c r="E47" s="155" t="s">
        <v>71</v>
      </c>
      <c r="F47" s="136">
        <v>845431</v>
      </c>
      <c r="G47" s="10" t="s">
        <v>329</v>
      </c>
      <c r="H47" s="136" t="s">
        <v>297</v>
      </c>
      <c r="I47" s="9" t="s">
        <v>1162</v>
      </c>
      <c r="J47" s="155" t="s">
        <v>298</v>
      </c>
      <c r="K47" s="155" t="s">
        <v>136</v>
      </c>
      <c r="L47" s="155" t="s">
        <v>137</v>
      </c>
      <c r="M47" s="155" t="s">
        <v>106</v>
      </c>
      <c r="N47" s="155" t="s">
        <v>299</v>
      </c>
      <c r="O47" s="137">
        <v>1620</v>
      </c>
      <c r="P47" s="137">
        <v>1620</v>
      </c>
      <c r="Q47" s="137">
        <v>1620</v>
      </c>
      <c r="R47" s="137">
        <f t="shared" si="0"/>
        <v>1911.6</v>
      </c>
      <c r="S47" s="155" t="s">
        <v>73</v>
      </c>
      <c r="T47" s="155" t="s">
        <v>131</v>
      </c>
      <c r="U47" s="155" t="s">
        <v>156</v>
      </c>
      <c r="V47" s="8">
        <v>42795</v>
      </c>
      <c r="W47" s="8">
        <v>42795</v>
      </c>
      <c r="X47" s="8" t="s">
        <v>277</v>
      </c>
      <c r="Y47" s="8" t="s">
        <v>331</v>
      </c>
      <c r="Z47" s="136" t="s">
        <v>332</v>
      </c>
      <c r="AA47" s="136" t="s">
        <v>333</v>
      </c>
      <c r="AB47" s="136" t="s">
        <v>334</v>
      </c>
      <c r="AC47" s="136" t="s">
        <v>319</v>
      </c>
      <c r="AD47" s="136">
        <v>796</v>
      </c>
      <c r="AE47" s="9" t="s">
        <v>177</v>
      </c>
      <c r="AF47" s="9">
        <v>8</v>
      </c>
      <c r="AG47" s="155">
        <v>46</v>
      </c>
      <c r="AH47" s="155" t="s">
        <v>305</v>
      </c>
      <c r="AI47" s="8">
        <v>42795</v>
      </c>
      <c r="AJ47" s="8">
        <v>43159</v>
      </c>
      <c r="AK47" s="8">
        <v>43159</v>
      </c>
      <c r="AL47" s="155" t="s">
        <v>310</v>
      </c>
      <c r="AM47" s="9"/>
      <c r="AN47" s="137"/>
      <c r="AO47" s="9"/>
      <c r="AP47" s="9"/>
      <c r="AQ47" s="9"/>
      <c r="AR47" s="9"/>
      <c r="AS47" s="9"/>
      <c r="AT47" s="9"/>
      <c r="AU47" s="9"/>
      <c r="AV47" s="9"/>
      <c r="AW47" s="9" t="s">
        <v>273</v>
      </c>
    </row>
    <row r="48" spans="1:49" s="143" customFormat="1" ht="33.75">
      <c r="A48" s="136">
        <v>7</v>
      </c>
      <c r="B48" s="9" t="s">
        <v>335</v>
      </c>
      <c r="C48" s="136" t="s">
        <v>131</v>
      </c>
      <c r="D48" s="136" t="s">
        <v>336</v>
      </c>
      <c r="E48" s="136" t="s">
        <v>67</v>
      </c>
      <c r="F48" s="136">
        <v>860201</v>
      </c>
      <c r="G48" s="10" t="s">
        <v>2567</v>
      </c>
      <c r="H48" s="9">
        <v>68</v>
      </c>
      <c r="I48" s="9">
        <v>68</v>
      </c>
      <c r="J48" s="136" t="s">
        <v>2588</v>
      </c>
      <c r="K48" s="136" t="s">
        <v>136</v>
      </c>
      <c r="L48" s="136" t="s">
        <v>137</v>
      </c>
      <c r="M48" s="136" t="s">
        <v>97</v>
      </c>
      <c r="N48" s="136" t="s">
        <v>337</v>
      </c>
      <c r="O48" s="137">
        <v>265.54000000000002</v>
      </c>
      <c r="P48" s="137">
        <f>O48/11*10</f>
        <v>241.4</v>
      </c>
      <c r="Q48" s="137">
        <v>265.54000000000002</v>
      </c>
      <c r="R48" s="137">
        <v>265.54000000000002</v>
      </c>
      <c r="S48" s="140" t="s">
        <v>73</v>
      </c>
      <c r="T48" s="136" t="s">
        <v>131</v>
      </c>
      <c r="U48" s="9" t="s">
        <v>224</v>
      </c>
      <c r="V48" s="8">
        <v>42795</v>
      </c>
      <c r="W48" s="8">
        <v>42795</v>
      </c>
      <c r="X48" s="8" t="s">
        <v>338</v>
      </c>
      <c r="Y48" s="148" t="s">
        <v>339</v>
      </c>
      <c r="Z48" s="9">
        <v>5035044270</v>
      </c>
      <c r="AA48" s="9">
        <v>503501001</v>
      </c>
      <c r="AB48" s="136" t="s">
        <v>97</v>
      </c>
      <c r="AC48" s="136" t="s">
        <v>595</v>
      </c>
      <c r="AD48" s="136">
        <v>55</v>
      </c>
      <c r="AE48" s="137" t="s">
        <v>340</v>
      </c>
      <c r="AF48" s="137" t="s">
        <v>341</v>
      </c>
      <c r="AG48" s="151">
        <v>46</v>
      </c>
      <c r="AH48" s="8" t="s">
        <v>305</v>
      </c>
      <c r="AI48" s="8">
        <v>42795</v>
      </c>
      <c r="AJ48" s="146">
        <v>42795</v>
      </c>
      <c r="AK48" s="8">
        <v>43131</v>
      </c>
      <c r="AL48" s="9" t="s">
        <v>310</v>
      </c>
      <c r="AM48" s="141" t="s">
        <v>2469</v>
      </c>
      <c r="AN48" s="137"/>
      <c r="AO48" s="9"/>
      <c r="AP48" s="9"/>
      <c r="AQ48" s="9"/>
      <c r="AR48" s="9"/>
      <c r="AS48" s="9"/>
      <c r="AT48" s="9"/>
      <c r="AU48" s="9"/>
      <c r="AV48" s="9"/>
      <c r="AW48" s="9"/>
    </row>
    <row r="49" spans="1:49" s="143" customFormat="1" ht="33.75">
      <c r="A49" s="136">
        <v>7</v>
      </c>
      <c r="B49" s="9" t="s">
        <v>342</v>
      </c>
      <c r="C49" s="136" t="s">
        <v>131</v>
      </c>
      <c r="D49" s="136" t="s">
        <v>336</v>
      </c>
      <c r="E49" s="136" t="s">
        <v>67</v>
      </c>
      <c r="F49" s="136">
        <v>860199</v>
      </c>
      <c r="G49" s="10" t="s">
        <v>2378</v>
      </c>
      <c r="H49" s="9">
        <v>68</v>
      </c>
      <c r="I49" s="9">
        <v>68</v>
      </c>
      <c r="J49" s="136" t="s">
        <v>2588</v>
      </c>
      <c r="K49" s="136" t="s">
        <v>136</v>
      </c>
      <c r="L49" s="136" t="s">
        <v>137</v>
      </c>
      <c r="M49" s="136" t="s">
        <v>97</v>
      </c>
      <c r="N49" s="136" t="s">
        <v>337</v>
      </c>
      <c r="O49" s="137">
        <v>466.10167999999999</v>
      </c>
      <c r="P49" s="137">
        <f>O49/11*10</f>
        <v>423.72880000000004</v>
      </c>
      <c r="Q49" s="137">
        <v>466.10167999999999</v>
      </c>
      <c r="R49" s="137">
        <f>Q49*1.18</f>
        <v>549.99998239999991</v>
      </c>
      <c r="S49" s="140" t="s">
        <v>73</v>
      </c>
      <c r="T49" s="136" t="s">
        <v>131</v>
      </c>
      <c r="U49" s="9" t="s">
        <v>224</v>
      </c>
      <c r="V49" s="8">
        <v>42795</v>
      </c>
      <c r="W49" s="8">
        <v>42795</v>
      </c>
      <c r="X49" s="8" t="s">
        <v>338</v>
      </c>
      <c r="Y49" s="148" t="s">
        <v>344</v>
      </c>
      <c r="Z49" s="9">
        <v>5050011960</v>
      </c>
      <c r="AA49" s="9">
        <v>505001001</v>
      </c>
      <c r="AB49" s="136" t="s">
        <v>97</v>
      </c>
      <c r="AC49" s="136" t="s">
        <v>595</v>
      </c>
      <c r="AD49" s="136">
        <v>55</v>
      </c>
      <c r="AE49" s="137" t="s">
        <v>340</v>
      </c>
      <c r="AF49" s="137" t="s">
        <v>345</v>
      </c>
      <c r="AG49" s="151">
        <v>46</v>
      </c>
      <c r="AH49" s="8" t="s">
        <v>305</v>
      </c>
      <c r="AI49" s="8">
        <v>42795</v>
      </c>
      <c r="AJ49" s="146">
        <v>42795</v>
      </c>
      <c r="AK49" s="8">
        <v>43131</v>
      </c>
      <c r="AL49" s="9" t="s">
        <v>310</v>
      </c>
      <c r="AM49" s="141" t="s">
        <v>343</v>
      </c>
      <c r="AN49" s="137"/>
      <c r="AO49" s="9"/>
      <c r="AP49" s="9"/>
      <c r="AQ49" s="9"/>
      <c r="AR49" s="9"/>
      <c r="AS49" s="9"/>
      <c r="AT49" s="9"/>
      <c r="AU49" s="9"/>
      <c r="AV49" s="9"/>
      <c r="AW49" s="9"/>
    </row>
    <row r="50" spans="1:49" s="143" customFormat="1" ht="33.75">
      <c r="A50" s="136">
        <v>7</v>
      </c>
      <c r="B50" s="9" t="s">
        <v>346</v>
      </c>
      <c r="C50" s="136" t="s">
        <v>131</v>
      </c>
      <c r="D50" s="136" t="s">
        <v>336</v>
      </c>
      <c r="E50" s="136" t="s">
        <v>67</v>
      </c>
      <c r="F50" s="136">
        <v>860200</v>
      </c>
      <c r="G50" s="10" t="s">
        <v>2379</v>
      </c>
      <c r="H50" s="9">
        <v>68</v>
      </c>
      <c r="I50" s="9">
        <v>68</v>
      </c>
      <c r="J50" s="136" t="s">
        <v>2588</v>
      </c>
      <c r="K50" s="136" t="s">
        <v>136</v>
      </c>
      <c r="L50" s="136" t="s">
        <v>137</v>
      </c>
      <c r="M50" s="136" t="s">
        <v>97</v>
      </c>
      <c r="N50" s="136" t="s">
        <v>337</v>
      </c>
      <c r="O50" s="137">
        <v>610.5</v>
      </c>
      <c r="P50" s="137">
        <f>O50/11*10</f>
        <v>555</v>
      </c>
      <c r="Q50" s="137">
        <v>610.5</v>
      </c>
      <c r="R50" s="137">
        <f t="shared" ref="R50:R55" si="3">Q50</f>
        <v>610.5</v>
      </c>
      <c r="S50" s="140" t="s">
        <v>73</v>
      </c>
      <c r="T50" s="136" t="s">
        <v>131</v>
      </c>
      <c r="U50" s="9" t="s">
        <v>224</v>
      </c>
      <c r="V50" s="8">
        <v>42795</v>
      </c>
      <c r="W50" s="8">
        <v>42795</v>
      </c>
      <c r="X50" s="8" t="s">
        <v>338</v>
      </c>
      <c r="Y50" s="148" t="s">
        <v>347</v>
      </c>
      <c r="Z50" s="9">
        <v>5012028401</v>
      </c>
      <c r="AA50" s="9">
        <v>501201001</v>
      </c>
      <c r="AB50" s="136" t="s">
        <v>97</v>
      </c>
      <c r="AC50" s="136" t="s">
        <v>595</v>
      </c>
      <c r="AD50" s="136">
        <v>55</v>
      </c>
      <c r="AE50" s="137" t="s">
        <v>340</v>
      </c>
      <c r="AF50" s="137">
        <v>69.5</v>
      </c>
      <c r="AG50" s="151">
        <v>46</v>
      </c>
      <c r="AH50" s="8" t="s">
        <v>305</v>
      </c>
      <c r="AI50" s="8">
        <v>42795</v>
      </c>
      <c r="AJ50" s="146">
        <v>42795</v>
      </c>
      <c r="AK50" s="8">
        <v>43131</v>
      </c>
      <c r="AL50" s="9" t="s">
        <v>310</v>
      </c>
      <c r="AM50" s="141" t="s">
        <v>2470</v>
      </c>
      <c r="AN50" s="137"/>
      <c r="AO50" s="9"/>
      <c r="AP50" s="9"/>
      <c r="AQ50" s="9"/>
      <c r="AR50" s="9"/>
      <c r="AS50" s="9"/>
      <c r="AT50" s="9"/>
      <c r="AU50" s="9"/>
      <c r="AV50" s="9"/>
      <c r="AW50" s="9"/>
    </row>
    <row r="51" spans="1:49" s="143" customFormat="1" ht="33.75">
      <c r="A51" s="136">
        <v>7</v>
      </c>
      <c r="B51" s="9" t="s">
        <v>348</v>
      </c>
      <c r="C51" s="136" t="s">
        <v>131</v>
      </c>
      <c r="D51" s="136" t="s">
        <v>336</v>
      </c>
      <c r="E51" s="136" t="s">
        <v>67</v>
      </c>
      <c r="F51" s="136">
        <v>860202</v>
      </c>
      <c r="G51" s="10" t="s">
        <v>2471</v>
      </c>
      <c r="H51" s="9">
        <v>68</v>
      </c>
      <c r="I51" s="9">
        <v>68</v>
      </c>
      <c r="J51" s="136" t="s">
        <v>2588</v>
      </c>
      <c r="K51" s="136" t="s">
        <v>136</v>
      </c>
      <c r="L51" s="136" t="s">
        <v>137</v>
      </c>
      <c r="M51" s="136" t="s">
        <v>97</v>
      </c>
      <c r="N51" s="136" t="s">
        <v>337</v>
      </c>
      <c r="O51" s="137">
        <v>528</v>
      </c>
      <c r="P51" s="137">
        <f>O51/11*2</f>
        <v>96</v>
      </c>
      <c r="Q51" s="137">
        <v>528</v>
      </c>
      <c r="R51" s="137">
        <f t="shared" si="3"/>
        <v>528</v>
      </c>
      <c r="S51" s="140" t="s">
        <v>73</v>
      </c>
      <c r="T51" s="136" t="s">
        <v>131</v>
      </c>
      <c r="U51" s="9" t="s">
        <v>224</v>
      </c>
      <c r="V51" s="8">
        <v>43040</v>
      </c>
      <c r="W51" s="8">
        <v>43040</v>
      </c>
      <c r="X51" s="8" t="s">
        <v>338</v>
      </c>
      <c r="Y51" s="148" t="s">
        <v>349</v>
      </c>
      <c r="Z51" s="9" t="s">
        <v>350</v>
      </c>
      <c r="AA51" s="148" t="s">
        <v>603</v>
      </c>
      <c r="AB51" s="136" t="s">
        <v>97</v>
      </c>
      <c r="AC51" s="136" t="s">
        <v>595</v>
      </c>
      <c r="AD51" s="136">
        <v>55</v>
      </c>
      <c r="AE51" s="137" t="s">
        <v>340</v>
      </c>
      <c r="AF51" s="137">
        <v>80.900000000000006</v>
      </c>
      <c r="AG51" s="151">
        <v>46</v>
      </c>
      <c r="AH51" s="8" t="s">
        <v>305</v>
      </c>
      <c r="AI51" s="8">
        <v>43040</v>
      </c>
      <c r="AJ51" s="8">
        <v>43040</v>
      </c>
      <c r="AK51" s="8">
        <v>43373</v>
      </c>
      <c r="AL51" s="9" t="s">
        <v>310</v>
      </c>
      <c r="AM51" s="9"/>
      <c r="AN51" s="137"/>
      <c r="AO51" s="9"/>
      <c r="AP51" s="9"/>
      <c r="AQ51" s="9"/>
      <c r="AR51" s="9"/>
      <c r="AS51" s="9"/>
      <c r="AT51" s="9"/>
      <c r="AU51" s="9"/>
      <c r="AV51" s="9"/>
      <c r="AW51" s="9"/>
    </row>
    <row r="52" spans="1:49" s="143" customFormat="1" ht="33.75">
      <c r="A52" s="136">
        <v>7</v>
      </c>
      <c r="B52" s="9" t="s">
        <v>351</v>
      </c>
      <c r="C52" s="136" t="s">
        <v>131</v>
      </c>
      <c r="D52" s="136" t="s">
        <v>336</v>
      </c>
      <c r="E52" s="136" t="s">
        <v>67</v>
      </c>
      <c r="F52" s="136">
        <v>860198</v>
      </c>
      <c r="G52" s="10" t="s">
        <v>2380</v>
      </c>
      <c r="H52" s="9">
        <v>68</v>
      </c>
      <c r="I52" s="9">
        <v>68</v>
      </c>
      <c r="J52" s="136" t="s">
        <v>2588</v>
      </c>
      <c r="K52" s="136" t="s">
        <v>136</v>
      </c>
      <c r="L52" s="136" t="s">
        <v>137</v>
      </c>
      <c r="M52" s="136" t="s">
        <v>97</v>
      </c>
      <c r="N52" s="136" t="s">
        <v>337</v>
      </c>
      <c r="O52" s="137">
        <v>524.05100000000004</v>
      </c>
      <c r="P52" s="137">
        <f>O52/11*9</f>
        <v>428.76900000000006</v>
      </c>
      <c r="Q52" s="137">
        <v>524.05100000000004</v>
      </c>
      <c r="R52" s="137">
        <f t="shared" si="3"/>
        <v>524.05100000000004</v>
      </c>
      <c r="S52" s="140" t="s">
        <v>73</v>
      </c>
      <c r="T52" s="136" t="s">
        <v>131</v>
      </c>
      <c r="U52" s="9" t="s">
        <v>224</v>
      </c>
      <c r="V52" s="8">
        <v>42826</v>
      </c>
      <c r="W52" s="8">
        <v>42826</v>
      </c>
      <c r="X52" s="8" t="s">
        <v>338</v>
      </c>
      <c r="Y52" s="148" t="s">
        <v>352</v>
      </c>
      <c r="Z52" s="9">
        <v>5036065113</v>
      </c>
      <c r="AA52" s="9">
        <v>772443001</v>
      </c>
      <c r="AB52" s="136" t="s">
        <v>97</v>
      </c>
      <c r="AC52" s="136" t="s">
        <v>595</v>
      </c>
      <c r="AD52" s="136">
        <v>55</v>
      </c>
      <c r="AE52" s="137" t="s">
        <v>340</v>
      </c>
      <c r="AF52" s="137">
        <v>78.099999999999994</v>
      </c>
      <c r="AG52" s="151">
        <v>46</v>
      </c>
      <c r="AH52" s="8" t="s">
        <v>305</v>
      </c>
      <c r="AI52" s="8">
        <v>42826</v>
      </c>
      <c r="AJ52" s="8">
        <v>42826</v>
      </c>
      <c r="AK52" s="8">
        <v>43159</v>
      </c>
      <c r="AL52" s="9" t="s">
        <v>310</v>
      </c>
      <c r="AM52" s="141" t="s">
        <v>2472</v>
      </c>
      <c r="AN52" s="137"/>
      <c r="AO52" s="9"/>
      <c r="AP52" s="9"/>
      <c r="AQ52" s="9"/>
      <c r="AR52" s="9"/>
      <c r="AS52" s="9"/>
      <c r="AT52" s="9"/>
      <c r="AU52" s="9"/>
      <c r="AV52" s="9"/>
      <c r="AW52" s="9"/>
    </row>
    <row r="53" spans="1:49" s="143" customFormat="1" ht="33.75">
      <c r="A53" s="136">
        <v>7</v>
      </c>
      <c r="B53" s="9" t="s">
        <v>353</v>
      </c>
      <c r="C53" s="136" t="s">
        <v>131</v>
      </c>
      <c r="D53" s="136" t="s">
        <v>336</v>
      </c>
      <c r="E53" s="136" t="s">
        <v>67</v>
      </c>
      <c r="F53" s="136">
        <v>860203</v>
      </c>
      <c r="G53" s="10" t="s">
        <v>2381</v>
      </c>
      <c r="H53" s="9">
        <v>68</v>
      </c>
      <c r="I53" s="9">
        <v>68</v>
      </c>
      <c r="J53" s="136" t="s">
        <v>2588</v>
      </c>
      <c r="K53" s="136" t="s">
        <v>136</v>
      </c>
      <c r="L53" s="136" t="s">
        <v>137</v>
      </c>
      <c r="M53" s="136" t="s">
        <v>97</v>
      </c>
      <c r="N53" s="136" t="s">
        <v>337</v>
      </c>
      <c r="O53" s="137">
        <v>422.4</v>
      </c>
      <c r="P53" s="137">
        <f>O53/11*8</f>
        <v>307.2</v>
      </c>
      <c r="Q53" s="137">
        <v>422.4</v>
      </c>
      <c r="R53" s="137">
        <f t="shared" si="3"/>
        <v>422.4</v>
      </c>
      <c r="S53" s="140" t="s">
        <v>73</v>
      </c>
      <c r="T53" s="136" t="s">
        <v>131</v>
      </c>
      <c r="U53" s="9" t="s">
        <v>224</v>
      </c>
      <c r="V53" s="8">
        <v>42856</v>
      </c>
      <c r="W53" s="8">
        <v>42856</v>
      </c>
      <c r="X53" s="8" t="s">
        <v>338</v>
      </c>
      <c r="Y53" s="148" t="s">
        <v>354</v>
      </c>
      <c r="Z53" s="9" t="s">
        <v>355</v>
      </c>
      <c r="AA53" s="148" t="s">
        <v>603</v>
      </c>
      <c r="AB53" s="136" t="s">
        <v>97</v>
      </c>
      <c r="AC53" s="136" t="s">
        <v>595</v>
      </c>
      <c r="AD53" s="136">
        <v>55</v>
      </c>
      <c r="AE53" s="137" t="s">
        <v>340</v>
      </c>
      <c r="AF53" s="137">
        <v>97</v>
      </c>
      <c r="AG53" s="151">
        <v>46</v>
      </c>
      <c r="AH53" s="8" t="s">
        <v>305</v>
      </c>
      <c r="AI53" s="8">
        <v>42856</v>
      </c>
      <c r="AJ53" s="8">
        <v>42856</v>
      </c>
      <c r="AK53" s="8">
        <v>43190</v>
      </c>
      <c r="AL53" s="9" t="s">
        <v>310</v>
      </c>
      <c r="AM53" s="141" t="s">
        <v>2473</v>
      </c>
      <c r="AN53" s="137"/>
      <c r="AO53" s="9"/>
      <c r="AP53" s="9"/>
      <c r="AQ53" s="9"/>
      <c r="AR53" s="9"/>
      <c r="AS53" s="9"/>
      <c r="AT53" s="9"/>
      <c r="AU53" s="9"/>
      <c r="AV53" s="9"/>
      <c r="AW53" s="9"/>
    </row>
    <row r="54" spans="1:49" s="143" customFormat="1" ht="33.75">
      <c r="A54" s="136">
        <v>7</v>
      </c>
      <c r="B54" s="9" t="s">
        <v>356</v>
      </c>
      <c r="C54" s="136" t="s">
        <v>131</v>
      </c>
      <c r="D54" s="136" t="s">
        <v>336</v>
      </c>
      <c r="E54" s="136" t="s">
        <v>67</v>
      </c>
      <c r="F54" s="136">
        <v>860204</v>
      </c>
      <c r="G54" s="10" t="s">
        <v>2382</v>
      </c>
      <c r="H54" s="9">
        <v>68</v>
      </c>
      <c r="I54" s="9">
        <v>68</v>
      </c>
      <c r="J54" s="136" t="s">
        <v>2588</v>
      </c>
      <c r="K54" s="136" t="s">
        <v>136</v>
      </c>
      <c r="L54" s="136" t="s">
        <v>137</v>
      </c>
      <c r="M54" s="136" t="s">
        <v>97</v>
      </c>
      <c r="N54" s="136" t="s">
        <v>337</v>
      </c>
      <c r="O54" s="137">
        <v>514.42049999999995</v>
      </c>
      <c r="P54" s="137">
        <f>O54/11*9</f>
        <v>420.88949999999994</v>
      </c>
      <c r="Q54" s="137">
        <v>514.42049999999995</v>
      </c>
      <c r="R54" s="137">
        <f t="shared" si="3"/>
        <v>514.42049999999995</v>
      </c>
      <c r="S54" s="140" t="s">
        <v>73</v>
      </c>
      <c r="T54" s="136" t="s">
        <v>131</v>
      </c>
      <c r="U54" s="9" t="s">
        <v>224</v>
      </c>
      <c r="V54" s="8">
        <v>42826</v>
      </c>
      <c r="W54" s="8">
        <v>42826</v>
      </c>
      <c r="X54" s="8" t="s">
        <v>338</v>
      </c>
      <c r="Y54" s="148" t="s">
        <v>357</v>
      </c>
      <c r="Z54" s="9">
        <v>5072000665</v>
      </c>
      <c r="AA54" s="9">
        <v>507201001</v>
      </c>
      <c r="AB54" s="136" t="s">
        <v>97</v>
      </c>
      <c r="AC54" s="136" t="s">
        <v>595</v>
      </c>
      <c r="AD54" s="136">
        <v>55</v>
      </c>
      <c r="AE54" s="137" t="s">
        <v>340</v>
      </c>
      <c r="AF54" s="137" t="s">
        <v>358</v>
      </c>
      <c r="AG54" s="151">
        <v>46</v>
      </c>
      <c r="AH54" s="8" t="s">
        <v>305</v>
      </c>
      <c r="AI54" s="8">
        <v>42826</v>
      </c>
      <c r="AJ54" s="8">
        <v>42826</v>
      </c>
      <c r="AK54" s="8">
        <v>43159</v>
      </c>
      <c r="AL54" s="9" t="s">
        <v>310</v>
      </c>
      <c r="AM54" s="141" t="s">
        <v>2474</v>
      </c>
      <c r="AN54" s="137"/>
      <c r="AO54" s="9"/>
      <c r="AP54" s="9"/>
      <c r="AQ54" s="9"/>
      <c r="AR54" s="9"/>
      <c r="AS54" s="9"/>
      <c r="AT54" s="9"/>
      <c r="AU54" s="9"/>
      <c r="AV54" s="9"/>
      <c r="AW54" s="9"/>
    </row>
    <row r="55" spans="1:49" s="143" customFormat="1" ht="33.75">
      <c r="A55" s="136">
        <v>7</v>
      </c>
      <c r="B55" s="9" t="s">
        <v>359</v>
      </c>
      <c r="C55" s="136" t="s">
        <v>131</v>
      </c>
      <c r="D55" s="136" t="s">
        <v>336</v>
      </c>
      <c r="E55" s="136" t="s">
        <v>67</v>
      </c>
      <c r="F55" s="136">
        <v>860205</v>
      </c>
      <c r="G55" s="10" t="s">
        <v>2383</v>
      </c>
      <c r="H55" s="9">
        <v>68</v>
      </c>
      <c r="I55" s="9">
        <v>68</v>
      </c>
      <c r="J55" s="136" t="s">
        <v>2588</v>
      </c>
      <c r="K55" s="136" t="s">
        <v>136</v>
      </c>
      <c r="L55" s="136" t="s">
        <v>137</v>
      </c>
      <c r="M55" s="136" t="s">
        <v>97</v>
      </c>
      <c r="N55" s="136" t="s">
        <v>337</v>
      </c>
      <c r="O55" s="137">
        <v>1947.1210000000001</v>
      </c>
      <c r="P55" s="137">
        <f>O55/11*8</f>
        <v>1416.088</v>
      </c>
      <c r="Q55" s="137">
        <v>1947.1210000000001</v>
      </c>
      <c r="R55" s="137">
        <f t="shared" si="3"/>
        <v>1947.1210000000001</v>
      </c>
      <c r="S55" s="140" t="s">
        <v>73</v>
      </c>
      <c r="T55" s="136" t="s">
        <v>131</v>
      </c>
      <c r="U55" s="9" t="s">
        <v>224</v>
      </c>
      <c r="V55" s="8">
        <v>42856</v>
      </c>
      <c r="W55" s="8">
        <v>42856</v>
      </c>
      <c r="X55" s="8" t="s">
        <v>338</v>
      </c>
      <c r="Y55" s="148" t="s">
        <v>361</v>
      </c>
      <c r="Z55" s="9">
        <v>5022029098</v>
      </c>
      <c r="AA55" s="9">
        <v>502201001</v>
      </c>
      <c r="AB55" s="136" t="s">
        <v>97</v>
      </c>
      <c r="AC55" s="136" t="s">
        <v>595</v>
      </c>
      <c r="AD55" s="136">
        <v>55</v>
      </c>
      <c r="AE55" s="137" t="s">
        <v>340</v>
      </c>
      <c r="AF55" s="137" t="s">
        <v>362</v>
      </c>
      <c r="AG55" s="151">
        <v>46</v>
      </c>
      <c r="AH55" s="8" t="s">
        <v>305</v>
      </c>
      <c r="AI55" s="8">
        <v>42856</v>
      </c>
      <c r="AJ55" s="8">
        <v>42856</v>
      </c>
      <c r="AK55" s="8">
        <v>43190</v>
      </c>
      <c r="AL55" s="9" t="s">
        <v>310</v>
      </c>
      <c r="AM55" s="141" t="s">
        <v>360</v>
      </c>
      <c r="AN55" s="137"/>
      <c r="AO55" s="9"/>
      <c r="AP55" s="9"/>
      <c r="AQ55" s="9"/>
      <c r="AR55" s="9"/>
      <c r="AS55" s="9"/>
      <c r="AT55" s="9"/>
      <c r="AU55" s="9"/>
      <c r="AV55" s="9"/>
      <c r="AW55" s="9"/>
    </row>
    <row r="56" spans="1:49" s="143" customFormat="1" ht="33.75">
      <c r="A56" s="136">
        <v>7</v>
      </c>
      <c r="B56" s="9" t="s">
        <v>363</v>
      </c>
      <c r="C56" s="136" t="s">
        <v>131</v>
      </c>
      <c r="D56" s="136" t="s">
        <v>336</v>
      </c>
      <c r="E56" s="136" t="s">
        <v>67</v>
      </c>
      <c r="F56" s="136">
        <v>860206</v>
      </c>
      <c r="G56" s="10" t="s">
        <v>2384</v>
      </c>
      <c r="H56" s="9">
        <v>68</v>
      </c>
      <c r="I56" s="9">
        <v>68</v>
      </c>
      <c r="J56" s="136" t="s">
        <v>2588</v>
      </c>
      <c r="K56" s="136" t="s">
        <v>136</v>
      </c>
      <c r="L56" s="136" t="s">
        <v>137</v>
      </c>
      <c r="M56" s="136" t="s">
        <v>97</v>
      </c>
      <c r="N56" s="136" t="s">
        <v>337</v>
      </c>
      <c r="O56" s="137">
        <v>354.23728999999997</v>
      </c>
      <c r="P56" s="137">
        <f>O56/11*8</f>
        <v>257.62711999999999</v>
      </c>
      <c r="Q56" s="137">
        <v>354.23728999999997</v>
      </c>
      <c r="R56" s="137">
        <f>Q56*1.18</f>
        <v>418.00000219999993</v>
      </c>
      <c r="S56" s="140" t="s">
        <v>73</v>
      </c>
      <c r="T56" s="136" t="s">
        <v>131</v>
      </c>
      <c r="U56" s="9" t="s">
        <v>224</v>
      </c>
      <c r="V56" s="8">
        <v>42856</v>
      </c>
      <c r="W56" s="8">
        <v>42856</v>
      </c>
      <c r="X56" s="8" t="s">
        <v>338</v>
      </c>
      <c r="Y56" s="148" t="s">
        <v>364</v>
      </c>
      <c r="Z56" s="9">
        <v>5036065113</v>
      </c>
      <c r="AA56" s="9">
        <v>772443001</v>
      </c>
      <c r="AB56" s="136" t="s">
        <v>97</v>
      </c>
      <c r="AC56" s="136" t="s">
        <v>595</v>
      </c>
      <c r="AD56" s="136">
        <v>55</v>
      </c>
      <c r="AE56" s="137" t="s">
        <v>340</v>
      </c>
      <c r="AF56" s="137" t="s">
        <v>365</v>
      </c>
      <c r="AG56" s="151">
        <v>46</v>
      </c>
      <c r="AH56" s="8" t="s">
        <v>305</v>
      </c>
      <c r="AI56" s="8">
        <v>42856</v>
      </c>
      <c r="AJ56" s="8">
        <v>42856</v>
      </c>
      <c r="AK56" s="8">
        <v>43190</v>
      </c>
      <c r="AL56" s="9" t="s">
        <v>310</v>
      </c>
      <c r="AM56" s="141" t="s">
        <v>2475</v>
      </c>
      <c r="AN56" s="137"/>
      <c r="AO56" s="9"/>
      <c r="AP56" s="9"/>
      <c r="AQ56" s="9"/>
      <c r="AR56" s="9"/>
      <c r="AS56" s="9"/>
      <c r="AT56" s="9"/>
      <c r="AU56" s="9"/>
      <c r="AV56" s="9"/>
      <c r="AW56" s="9"/>
    </row>
    <row r="57" spans="1:49" s="143" customFormat="1" ht="33.75">
      <c r="A57" s="136">
        <v>7</v>
      </c>
      <c r="B57" s="9" t="s">
        <v>366</v>
      </c>
      <c r="C57" s="136" t="s">
        <v>131</v>
      </c>
      <c r="D57" s="136" t="s">
        <v>336</v>
      </c>
      <c r="E57" s="136" t="s">
        <v>67</v>
      </c>
      <c r="F57" s="136">
        <v>860207</v>
      </c>
      <c r="G57" s="10" t="s">
        <v>2385</v>
      </c>
      <c r="H57" s="9">
        <v>68</v>
      </c>
      <c r="I57" s="9">
        <v>68</v>
      </c>
      <c r="J57" s="136" t="s">
        <v>2588</v>
      </c>
      <c r="K57" s="136" t="s">
        <v>136</v>
      </c>
      <c r="L57" s="136" t="s">
        <v>137</v>
      </c>
      <c r="M57" s="136" t="s">
        <v>97</v>
      </c>
      <c r="N57" s="136" t="s">
        <v>337</v>
      </c>
      <c r="O57" s="137">
        <v>542.85</v>
      </c>
      <c r="P57" s="137">
        <f>O57/11*7</f>
        <v>345.45</v>
      </c>
      <c r="Q57" s="137">
        <v>542.85</v>
      </c>
      <c r="R57" s="137">
        <f>Q57</f>
        <v>542.85</v>
      </c>
      <c r="S57" s="140" t="s">
        <v>73</v>
      </c>
      <c r="T57" s="136" t="s">
        <v>131</v>
      </c>
      <c r="U57" s="9" t="s">
        <v>224</v>
      </c>
      <c r="V57" s="8">
        <v>42887</v>
      </c>
      <c r="W57" s="8">
        <v>42887</v>
      </c>
      <c r="X57" s="8" t="s">
        <v>338</v>
      </c>
      <c r="Y57" s="148" t="s">
        <v>367</v>
      </c>
      <c r="Z57" s="9">
        <v>5033010490</v>
      </c>
      <c r="AA57" s="9">
        <v>503301001</v>
      </c>
      <c r="AB57" s="136" t="s">
        <v>97</v>
      </c>
      <c r="AC57" s="136" t="s">
        <v>595</v>
      </c>
      <c r="AD57" s="136">
        <v>55</v>
      </c>
      <c r="AE57" s="137" t="s">
        <v>340</v>
      </c>
      <c r="AF57" s="137" t="s">
        <v>368</v>
      </c>
      <c r="AG57" s="151">
        <v>46</v>
      </c>
      <c r="AH57" s="8" t="s">
        <v>305</v>
      </c>
      <c r="AI57" s="8">
        <v>42887</v>
      </c>
      <c r="AJ57" s="8">
        <v>42887</v>
      </c>
      <c r="AK57" s="8">
        <v>43220</v>
      </c>
      <c r="AL57" s="9" t="s">
        <v>310</v>
      </c>
      <c r="AM57" s="141" t="s">
        <v>2476</v>
      </c>
      <c r="AN57" s="137"/>
      <c r="AO57" s="9"/>
      <c r="AP57" s="9"/>
      <c r="AQ57" s="9"/>
      <c r="AR57" s="9"/>
      <c r="AS57" s="9"/>
      <c r="AT57" s="9"/>
      <c r="AU57" s="9"/>
      <c r="AV57" s="9"/>
      <c r="AW57" s="9"/>
    </row>
    <row r="58" spans="1:49" s="143" customFormat="1" ht="33.75">
      <c r="A58" s="136">
        <v>7</v>
      </c>
      <c r="B58" s="9" t="s">
        <v>369</v>
      </c>
      <c r="C58" s="136" t="s">
        <v>131</v>
      </c>
      <c r="D58" s="136" t="s">
        <v>336</v>
      </c>
      <c r="E58" s="136" t="s">
        <v>67</v>
      </c>
      <c r="F58" s="136">
        <v>860208</v>
      </c>
      <c r="G58" s="10" t="s">
        <v>2386</v>
      </c>
      <c r="H58" s="9">
        <v>68</v>
      </c>
      <c r="I58" s="9">
        <v>68</v>
      </c>
      <c r="J58" s="136" t="s">
        <v>2588</v>
      </c>
      <c r="K58" s="136" t="s">
        <v>136</v>
      </c>
      <c r="L58" s="136" t="s">
        <v>137</v>
      </c>
      <c r="M58" s="136" t="s">
        <v>97</v>
      </c>
      <c r="N58" s="136" t="s">
        <v>337</v>
      </c>
      <c r="O58" s="137">
        <v>148.72</v>
      </c>
      <c r="P58" s="137">
        <f>O58/11*5</f>
        <v>67.599999999999994</v>
      </c>
      <c r="Q58" s="137">
        <v>148.72</v>
      </c>
      <c r="R58" s="137">
        <f>Q58</f>
        <v>148.72</v>
      </c>
      <c r="S58" s="140" t="s">
        <v>73</v>
      </c>
      <c r="T58" s="136" t="s">
        <v>131</v>
      </c>
      <c r="U58" s="9" t="s">
        <v>224</v>
      </c>
      <c r="V58" s="8">
        <v>42948</v>
      </c>
      <c r="W58" s="8">
        <v>42948</v>
      </c>
      <c r="X58" s="8" t="s">
        <v>338</v>
      </c>
      <c r="Y58" s="148" t="s">
        <v>370</v>
      </c>
      <c r="Z58" s="9">
        <v>7720270733</v>
      </c>
      <c r="AA58" s="9">
        <v>770101001</v>
      </c>
      <c r="AB58" s="136" t="s">
        <v>97</v>
      </c>
      <c r="AC58" s="136" t="s">
        <v>595</v>
      </c>
      <c r="AD58" s="136">
        <v>55</v>
      </c>
      <c r="AE58" s="137" t="s">
        <v>340</v>
      </c>
      <c r="AF58" s="137" t="s">
        <v>371</v>
      </c>
      <c r="AG58" s="151">
        <v>46</v>
      </c>
      <c r="AH58" s="8" t="s">
        <v>305</v>
      </c>
      <c r="AI58" s="8">
        <v>42948</v>
      </c>
      <c r="AJ58" s="8">
        <v>42948</v>
      </c>
      <c r="AK58" s="8">
        <v>43281</v>
      </c>
      <c r="AL58" s="9" t="s">
        <v>310</v>
      </c>
      <c r="AM58" s="141" t="s">
        <v>2477</v>
      </c>
      <c r="AN58" s="137"/>
      <c r="AO58" s="9"/>
      <c r="AP58" s="9"/>
      <c r="AQ58" s="9"/>
      <c r="AR58" s="9"/>
      <c r="AS58" s="9"/>
      <c r="AT58" s="9"/>
      <c r="AU58" s="9"/>
      <c r="AV58" s="9"/>
      <c r="AW58" s="9"/>
    </row>
    <row r="59" spans="1:49" s="143" customFormat="1" ht="33.75">
      <c r="A59" s="136">
        <v>7</v>
      </c>
      <c r="B59" s="9" t="s">
        <v>372</v>
      </c>
      <c r="C59" s="136" t="s">
        <v>131</v>
      </c>
      <c r="D59" s="136" t="s">
        <v>336</v>
      </c>
      <c r="E59" s="136" t="s">
        <v>67</v>
      </c>
      <c r="F59" s="136">
        <v>860209</v>
      </c>
      <c r="G59" s="10" t="s">
        <v>2387</v>
      </c>
      <c r="H59" s="9">
        <v>68</v>
      </c>
      <c r="I59" s="9">
        <v>68</v>
      </c>
      <c r="J59" s="136" t="s">
        <v>2588</v>
      </c>
      <c r="K59" s="136" t="s">
        <v>136</v>
      </c>
      <c r="L59" s="136" t="s">
        <v>137</v>
      </c>
      <c r="M59" s="136" t="s">
        <v>97</v>
      </c>
      <c r="N59" s="136" t="s">
        <v>337</v>
      </c>
      <c r="O59" s="137">
        <v>363</v>
      </c>
      <c r="P59" s="137">
        <f>O59/11*4</f>
        <v>132</v>
      </c>
      <c r="Q59" s="137">
        <v>363</v>
      </c>
      <c r="R59" s="137">
        <f>Q59</f>
        <v>363</v>
      </c>
      <c r="S59" s="140" t="s">
        <v>73</v>
      </c>
      <c r="T59" s="136" t="s">
        <v>131</v>
      </c>
      <c r="U59" s="9" t="s">
        <v>224</v>
      </c>
      <c r="V59" s="8">
        <v>42979</v>
      </c>
      <c r="W59" s="8">
        <v>42979</v>
      </c>
      <c r="X59" s="8" t="s">
        <v>338</v>
      </c>
      <c r="Y59" s="148" t="s">
        <v>373</v>
      </c>
      <c r="Z59" s="9" t="s">
        <v>374</v>
      </c>
      <c r="AA59" s="148" t="s">
        <v>603</v>
      </c>
      <c r="AB59" s="136" t="s">
        <v>97</v>
      </c>
      <c r="AC59" s="136" t="s">
        <v>595</v>
      </c>
      <c r="AD59" s="136">
        <v>55</v>
      </c>
      <c r="AE59" s="137" t="s">
        <v>340</v>
      </c>
      <c r="AF59" s="137">
        <v>56.4</v>
      </c>
      <c r="AG59" s="151">
        <v>46</v>
      </c>
      <c r="AH59" s="8" t="s">
        <v>305</v>
      </c>
      <c r="AI59" s="8">
        <v>42979</v>
      </c>
      <c r="AJ59" s="8">
        <v>42979</v>
      </c>
      <c r="AK59" s="8">
        <v>43312</v>
      </c>
      <c r="AL59" s="9" t="s">
        <v>310</v>
      </c>
      <c r="AM59" s="141" t="s">
        <v>2478</v>
      </c>
      <c r="AN59" s="137"/>
      <c r="AO59" s="9"/>
      <c r="AP59" s="9"/>
      <c r="AQ59" s="9"/>
      <c r="AR59" s="9"/>
      <c r="AS59" s="9"/>
      <c r="AT59" s="9"/>
      <c r="AU59" s="9"/>
      <c r="AV59" s="9"/>
      <c r="AW59" s="9"/>
    </row>
    <row r="60" spans="1:49" s="143" customFormat="1" ht="33.75">
      <c r="A60" s="136">
        <v>7</v>
      </c>
      <c r="B60" s="9" t="s">
        <v>375</v>
      </c>
      <c r="C60" s="136" t="s">
        <v>131</v>
      </c>
      <c r="D60" s="136" t="s">
        <v>336</v>
      </c>
      <c r="E60" s="136" t="s">
        <v>67</v>
      </c>
      <c r="F60" s="136">
        <v>860210</v>
      </c>
      <c r="G60" s="10" t="s">
        <v>2388</v>
      </c>
      <c r="H60" s="9">
        <v>68</v>
      </c>
      <c r="I60" s="9">
        <v>68</v>
      </c>
      <c r="J60" s="136" t="s">
        <v>2588</v>
      </c>
      <c r="K60" s="136" t="s">
        <v>136</v>
      </c>
      <c r="L60" s="136" t="s">
        <v>137</v>
      </c>
      <c r="M60" s="136" t="s">
        <v>97</v>
      </c>
      <c r="N60" s="136" t="s">
        <v>337</v>
      </c>
      <c r="O60" s="137">
        <v>886.44600000000003</v>
      </c>
      <c r="P60" s="137">
        <f>O60/11*11</f>
        <v>886.44600000000003</v>
      </c>
      <c r="Q60" s="137">
        <v>886.44600000000003</v>
      </c>
      <c r="R60" s="137">
        <f>Q60</f>
        <v>886.44600000000003</v>
      </c>
      <c r="S60" s="140" t="s">
        <v>73</v>
      </c>
      <c r="T60" s="136" t="s">
        <v>131</v>
      </c>
      <c r="U60" s="9" t="s">
        <v>224</v>
      </c>
      <c r="V60" s="8">
        <v>42767</v>
      </c>
      <c r="W60" s="8">
        <v>42767</v>
      </c>
      <c r="X60" s="8" t="s">
        <v>338</v>
      </c>
      <c r="Y60" s="148" t="s">
        <v>376</v>
      </c>
      <c r="Z60" s="9" t="s">
        <v>377</v>
      </c>
      <c r="AA60" s="148" t="s">
        <v>603</v>
      </c>
      <c r="AB60" s="136" t="s">
        <v>97</v>
      </c>
      <c r="AC60" s="136" t="s">
        <v>595</v>
      </c>
      <c r="AD60" s="136">
        <v>55</v>
      </c>
      <c r="AE60" s="137" t="s">
        <v>340</v>
      </c>
      <c r="AF60" s="137">
        <v>123.2</v>
      </c>
      <c r="AG60" s="151">
        <v>46</v>
      </c>
      <c r="AH60" s="8" t="s">
        <v>305</v>
      </c>
      <c r="AI60" s="8">
        <v>42767</v>
      </c>
      <c r="AJ60" s="8">
        <v>42767</v>
      </c>
      <c r="AK60" s="146">
        <v>43100</v>
      </c>
      <c r="AL60" s="9">
        <v>2017</v>
      </c>
      <c r="AM60" s="141" t="s">
        <v>2479</v>
      </c>
      <c r="AN60" s="137"/>
      <c r="AO60" s="9"/>
      <c r="AP60" s="9"/>
      <c r="AQ60" s="9"/>
      <c r="AR60" s="9"/>
      <c r="AS60" s="9"/>
      <c r="AT60" s="9"/>
      <c r="AU60" s="9"/>
      <c r="AV60" s="9"/>
      <c r="AW60" s="9"/>
    </row>
    <row r="61" spans="1:49" s="143" customFormat="1" ht="33.75">
      <c r="A61" s="136">
        <v>7</v>
      </c>
      <c r="B61" s="9" t="s">
        <v>378</v>
      </c>
      <c r="C61" s="136" t="s">
        <v>131</v>
      </c>
      <c r="D61" s="136" t="s">
        <v>336</v>
      </c>
      <c r="E61" s="136" t="s">
        <v>67</v>
      </c>
      <c r="F61" s="136">
        <v>860211</v>
      </c>
      <c r="G61" s="10" t="s">
        <v>2389</v>
      </c>
      <c r="H61" s="9">
        <v>68</v>
      </c>
      <c r="I61" s="9">
        <v>68</v>
      </c>
      <c r="J61" s="136" t="s">
        <v>2588</v>
      </c>
      <c r="K61" s="136" t="s">
        <v>136</v>
      </c>
      <c r="L61" s="136" t="s">
        <v>137</v>
      </c>
      <c r="M61" s="136" t="s">
        <v>97</v>
      </c>
      <c r="N61" s="136" t="s">
        <v>337</v>
      </c>
      <c r="O61" s="137">
        <v>1305.0847699999999</v>
      </c>
      <c r="P61" s="137">
        <f>O61/11*5.5</f>
        <v>652.54238499999997</v>
      </c>
      <c r="Q61" s="137">
        <v>1305.0847699999999</v>
      </c>
      <c r="R61" s="137">
        <f>Q61*1.18</f>
        <v>1540.0000286</v>
      </c>
      <c r="S61" s="140" t="s">
        <v>73</v>
      </c>
      <c r="T61" s="136" t="s">
        <v>131</v>
      </c>
      <c r="U61" s="9" t="s">
        <v>224</v>
      </c>
      <c r="V61" s="8">
        <v>42932</v>
      </c>
      <c r="W61" s="8">
        <v>42932</v>
      </c>
      <c r="X61" s="8" t="s">
        <v>338</v>
      </c>
      <c r="Y61" s="148" t="s">
        <v>379</v>
      </c>
      <c r="Z61" s="9">
        <v>5032044810</v>
      </c>
      <c r="AA61" s="9">
        <v>503201001</v>
      </c>
      <c r="AB61" s="136" t="s">
        <v>97</v>
      </c>
      <c r="AC61" s="136" t="s">
        <v>595</v>
      </c>
      <c r="AD61" s="136">
        <v>55</v>
      </c>
      <c r="AE61" s="137" t="s">
        <v>340</v>
      </c>
      <c r="AF61" s="137" t="s">
        <v>380</v>
      </c>
      <c r="AG61" s="151">
        <v>46</v>
      </c>
      <c r="AH61" s="8" t="s">
        <v>305</v>
      </c>
      <c r="AI61" s="8">
        <v>42932</v>
      </c>
      <c r="AJ61" s="8">
        <v>42932</v>
      </c>
      <c r="AK61" s="8">
        <v>43266</v>
      </c>
      <c r="AL61" s="9" t="s">
        <v>310</v>
      </c>
      <c r="AM61" s="141" t="s">
        <v>2480</v>
      </c>
      <c r="AN61" s="137"/>
      <c r="AO61" s="9"/>
      <c r="AP61" s="9"/>
      <c r="AQ61" s="9"/>
      <c r="AR61" s="9"/>
      <c r="AS61" s="9"/>
      <c r="AT61" s="9"/>
      <c r="AU61" s="9"/>
      <c r="AV61" s="9"/>
      <c r="AW61" s="9"/>
    </row>
    <row r="62" spans="1:49" s="143" customFormat="1" ht="33.75">
      <c r="A62" s="136">
        <v>7</v>
      </c>
      <c r="B62" s="9" t="s">
        <v>381</v>
      </c>
      <c r="C62" s="136" t="s">
        <v>131</v>
      </c>
      <c r="D62" s="136" t="s">
        <v>336</v>
      </c>
      <c r="E62" s="136" t="s">
        <v>67</v>
      </c>
      <c r="F62" s="136">
        <v>860212</v>
      </c>
      <c r="G62" s="10" t="s">
        <v>2390</v>
      </c>
      <c r="H62" s="9">
        <v>68</v>
      </c>
      <c r="I62" s="9">
        <v>68</v>
      </c>
      <c r="J62" s="136" t="s">
        <v>2588</v>
      </c>
      <c r="K62" s="136" t="s">
        <v>136</v>
      </c>
      <c r="L62" s="136" t="s">
        <v>137</v>
      </c>
      <c r="M62" s="136" t="s">
        <v>97</v>
      </c>
      <c r="N62" s="136" t="s">
        <v>337</v>
      </c>
      <c r="O62" s="137">
        <v>1760</v>
      </c>
      <c r="P62" s="137">
        <f>O62/11*4</f>
        <v>640</v>
      </c>
      <c r="Q62" s="137">
        <v>1760</v>
      </c>
      <c r="R62" s="137">
        <f>Q62</f>
        <v>1760</v>
      </c>
      <c r="S62" s="140" t="s">
        <v>73</v>
      </c>
      <c r="T62" s="136" t="s">
        <v>131</v>
      </c>
      <c r="U62" s="9" t="s">
        <v>224</v>
      </c>
      <c r="V62" s="8">
        <v>42979</v>
      </c>
      <c r="W62" s="8">
        <v>42979</v>
      </c>
      <c r="X62" s="8" t="s">
        <v>338</v>
      </c>
      <c r="Y62" s="148" t="s">
        <v>382</v>
      </c>
      <c r="Z62" s="9">
        <v>5034031944</v>
      </c>
      <c r="AA62" s="9">
        <v>503401001</v>
      </c>
      <c r="AB62" s="136" t="s">
        <v>97</v>
      </c>
      <c r="AC62" s="136" t="s">
        <v>595</v>
      </c>
      <c r="AD62" s="136">
        <v>55</v>
      </c>
      <c r="AE62" s="137" t="s">
        <v>340</v>
      </c>
      <c r="AF62" s="137" t="s">
        <v>383</v>
      </c>
      <c r="AG62" s="151">
        <v>46</v>
      </c>
      <c r="AH62" s="8" t="s">
        <v>305</v>
      </c>
      <c r="AI62" s="8">
        <v>42979</v>
      </c>
      <c r="AJ62" s="8">
        <v>42979</v>
      </c>
      <c r="AK62" s="8">
        <v>43312</v>
      </c>
      <c r="AL62" s="9" t="s">
        <v>310</v>
      </c>
      <c r="AM62" s="141" t="s">
        <v>2481</v>
      </c>
      <c r="AN62" s="137"/>
      <c r="AO62" s="9"/>
      <c r="AP62" s="9"/>
      <c r="AQ62" s="9"/>
      <c r="AR62" s="9"/>
      <c r="AS62" s="9"/>
      <c r="AT62" s="9"/>
      <c r="AU62" s="9"/>
      <c r="AV62" s="9"/>
      <c r="AW62" s="9"/>
    </row>
    <row r="63" spans="1:49" s="143" customFormat="1" ht="33.75">
      <c r="A63" s="136">
        <v>7</v>
      </c>
      <c r="B63" s="9" t="s">
        <v>384</v>
      </c>
      <c r="C63" s="136" t="s">
        <v>131</v>
      </c>
      <c r="D63" s="136" t="s">
        <v>336</v>
      </c>
      <c r="E63" s="136" t="s">
        <v>67</v>
      </c>
      <c r="F63" s="136">
        <v>860213</v>
      </c>
      <c r="G63" s="10" t="s">
        <v>2391</v>
      </c>
      <c r="H63" s="9">
        <v>68</v>
      </c>
      <c r="I63" s="9">
        <v>68</v>
      </c>
      <c r="J63" s="136" t="s">
        <v>2588</v>
      </c>
      <c r="K63" s="136" t="s">
        <v>136</v>
      </c>
      <c r="L63" s="136" t="s">
        <v>137</v>
      </c>
      <c r="M63" s="136" t="s">
        <v>97</v>
      </c>
      <c r="N63" s="136" t="s">
        <v>337</v>
      </c>
      <c r="O63" s="137">
        <v>3061.5816</v>
      </c>
      <c r="P63" s="137">
        <f>O63/11*8</f>
        <v>2226.6048000000001</v>
      </c>
      <c r="Q63" s="137">
        <v>3061.5816</v>
      </c>
      <c r="R63" s="137">
        <f>Q63</f>
        <v>3061.5816</v>
      </c>
      <c r="S63" s="140" t="s">
        <v>73</v>
      </c>
      <c r="T63" s="136" t="s">
        <v>131</v>
      </c>
      <c r="U63" s="9" t="s">
        <v>224</v>
      </c>
      <c r="V63" s="8">
        <v>42856</v>
      </c>
      <c r="W63" s="8">
        <v>42856</v>
      </c>
      <c r="X63" s="8" t="s">
        <v>338</v>
      </c>
      <c r="Y63" s="148" t="s">
        <v>385</v>
      </c>
      <c r="Z63" s="9" t="s">
        <v>386</v>
      </c>
      <c r="AA63" s="148" t="s">
        <v>603</v>
      </c>
      <c r="AB63" s="136" t="s">
        <v>97</v>
      </c>
      <c r="AC63" s="136" t="s">
        <v>595</v>
      </c>
      <c r="AD63" s="136">
        <v>55</v>
      </c>
      <c r="AE63" s="137" t="s">
        <v>340</v>
      </c>
      <c r="AF63" s="137" t="s">
        <v>387</v>
      </c>
      <c r="AG63" s="151">
        <v>45</v>
      </c>
      <c r="AH63" s="8" t="s">
        <v>197</v>
      </c>
      <c r="AI63" s="8">
        <v>42856</v>
      </c>
      <c r="AJ63" s="8">
        <v>42856</v>
      </c>
      <c r="AK63" s="8">
        <v>43190</v>
      </c>
      <c r="AL63" s="9" t="s">
        <v>310</v>
      </c>
      <c r="AM63" s="141" t="s">
        <v>2482</v>
      </c>
      <c r="AN63" s="137"/>
      <c r="AO63" s="9"/>
      <c r="AP63" s="9"/>
      <c r="AQ63" s="9"/>
      <c r="AR63" s="9"/>
      <c r="AS63" s="9"/>
      <c r="AT63" s="9"/>
      <c r="AU63" s="9"/>
      <c r="AV63" s="9"/>
      <c r="AW63" s="9"/>
    </row>
    <row r="64" spans="1:49" s="143" customFormat="1" ht="33.75">
      <c r="A64" s="136">
        <v>7</v>
      </c>
      <c r="B64" s="9" t="s">
        <v>388</v>
      </c>
      <c r="C64" s="136" t="s">
        <v>131</v>
      </c>
      <c r="D64" s="136" t="s">
        <v>336</v>
      </c>
      <c r="E64" s="136" t="s">
        <v>67</v>
      </c>
      <c r="F64" s="136">
        <v>860214</v>
      </c>
      <c r="G64" s="10" t="s">
        <v>2392</v>
      </c>
      <c r="H64" s="9">
        <v>68</v>
      </c>
      <c r="I64" s="9">
        <v>68</v>
      </c>
      <c r="J64" s="136" t="s">
        <v>2588</v>
      </c>
      <c r="K64" s="136" t="s">
        <v>136</v>
      </c>
      <c r="L64" s="136" t="s">
        <v>137</v>
      </c>
      <c r="M64" s="136" t="s">
        <v>97</v>
      </c>
      <c r="N64" s="136" t="s">
        <v>337</v>
      </c>
      <c r="O64" s="137">
        <v>5887.8276599999999</v>
      </c>
      <c r="P64" s="137">
        <f>O64/11*8</f>
        <v>4282.0564800000002</v>
      </c>
      <c r="Q64" s="137">
        <v>5887.8276599999999</v>
      </c>
      <c r="R64" s="137">
        <f>Q64*1.18</f>
        <v>6947.6366387999997</v>
      </c>
      <c r="S64" s="140" t="s">
        <v>73</v>
      </c>
      <c r="T64" s="136" t="s">
        <v>131</v>
      </c>
      <c r="U64" s="9" t="s">
        <v>224</v>
      </c>
      <c r="V64" s="8">
        <v>42856</v>
      </c>
      <c r="W64" s="8">
        <v>42856</v>
      </c>
      <c r="X64" s="8" t="s">
        <v>338</v>
      </c>
      <c r="Y64" s="148" t="s">
        <v>389</v>
      </c>
      <c r="Z64" s="9">
        <v>7716227365</v>
      </c>
      <c r="AA64" s="9">
        <v>771601001</v>
      </c>
      <c r="AB64" s="136" t="s">
        <v>97</v>
      </c>
      <c r="AC64" s="136" t="s">
        <v>595</v>
      </c>
      <c r="AD64" s="136">
        <v>55</v>
      </c>
      <c r="AE64" s="137" t="s">
        <v>340</v>
      </c>
      <c r="AF64" s="137" t="s">
        <v>390</v>
      </c>
      <c r="AG64" s="151">
        <v>45</v>
      </c>
      <c r="AH64" s="8" t="s">
        <v>197</v>
      </c>
      <c r="AI64" s="8">
        <v>42856</v>
      </c>
      <c r="AJ64" s="8">
        <v>42856</v>
      </c>
      <c r="AK64" s="8">
        <v>43190</v>
      </c>
      <c r="AL64" s="9" t="s">
        <v>310</v>
      </c>
      <c r="AM64" s="141" t="s">
        <v>2483</v>
      </c>
      <c r="AN64" s="137"/>
      <c r="AO64" s="9"/>
      <c r="AP64" s="9"/>
      <c r="AQ64" s="9"/>
      <c r="AR64" s="9"/>
      <c r="AS64" s="9"/>
      <c r="AT64" s="9"/>
      <c r="AU64" s="9"/>
      <c r="AV64" s="9"/>
      <c r="AW64" s="9"/>
    </row>
    <row r="65" spans="1:49" s="143" customFormat="1" ht="33.75">
      <c r="A65" s="136">
        <v>7</v>
      </c>
      <c r="B65" s="9" t="s">
        <v>391</v>
      </c>
      <c r="C65" s="136" t="s">
        <v>131</v>
      </c>
      <c r="D65" s="136" t="s">
        <v>336</v>
      </c>
      <c r="E65" s="136" t="s">
        <v>67</v>
      </c>
      <c r="F65" s="136">
        <v>860233</v>
      </c>
      <c r="G65" s="10" t="s">
        <v>2393</v>
      </c>
      <c r="H65" s="9">
        <v>68</v>
      </c>
      <c r="I65" s="9">
        <v>68</v>
      </c>
      <c r="J65" s="136" t="s">
        <v>2588</v>
      </c>
      <c r="K65" s="136" t="s">
        <v>136</v>
      </c>
      <c r="L65" s="136" t="s">
        <v>137</v>
      </c>
      <c r="M65" s="136" t="s">
        <v>97</v>
      </c>
      <c r="N65" s="136" t="s">
        <v>337</v>
      </c>
      <c r="O65" s="137">
        <v>4490.0695400000004</v>
      </c>
      <c r="P65" s="137">
        <f>O65/11*5</f>
        <v>2040.9407000000001</v>
      </c>
      <c r="Q65" s="137">
        <v>4490.0695400000004</v>
      </c>
      <c r="R65" s="137">
        <f>Q65*1.18</f>
        <v>5298.2820572000001</v>
      </c>
      <c r="S65" s="140" t="s">
        <v>73</v>
      </c>
      <c r="T65" s="136" t="s">
        <v>131</v>
      </c>
      <c r="U65" s="9" t="s">
        <v>224</v>
      </c>
      <c r="V65" s="8">
        <v>42948</v>
      </c>
      <c r="W65" s="8">
        <v>42948</v>
      </c>
      <c r="X65" s="8" t="s">
        <v>338</v>
      </c>
      <c r="Y65" s="148" t="s">
        <v>392</v>
      </c>
      <c r="Z65" s="9">
        <v>7704629461</v>
      </c>
      <c r="AA65" s="9">
        <v>770401001</v>
      </c>
      <c r="AB65" s="136" t="s">
        <v>97</v>
      </c>
      <c r="AC65" s="136" t="s">
        <v>595</v>
      </c>
      <c r="AD65" s="136">
        <v>55</v>
      </c>
      <c r="AE65" s="137" t="s">
        <v>340</v>
      </c>
      <c r="AF65" s="137" t="s">
        <v>393</v>
      </c>
      <c r="AG65" s="151">
        <v>45</v>
      </c>
      <c r="AH65" s="8" t="s">
        <v>197</v>
      </c>
      <c r="AI65" s="8">
        <v>42948</v>
      </c>
      <c r="AJ65" s="8">
        <v>42948</v>
      </c>
      <c r="AK65" s="8">
        <v>43281</v>
      </c>
      <c r="AL65" s="9" t="s">
        <v>310</v>
      </c>
      <c r="AM65" s="141" t="s">
        <v>2484</v>
      </c>
      <c r="AN65" s="137"/>
      <c r="AO65" s="9"/>
      <c r="AP65" s="9"/>
      <c r="AQ65" s="9"/>
      <c r="AR65" s="9"/>
      <c r="AS65" s="9"/>
      <c r="AT65" s="9"/>
      <c r="AU65" s="9"/>
      <c r="AV65" s="9"/>
      <c r="AW65" s="9"/>
    </row>
    <row r="66" spans="1:49" s="143" customFormat="1" ht="33.75">
      <c r="A66" s="136">
        <v>7</v>
      </c>
      <c r="B66" s="9" t="s">
        <v>394</v>
      </c>
      <c r="C66" s="136" t="s">
        <v>131</v>
      </c>
      <c r="D66" s="136" t="s">
        <v>336</v>
      </c>
      <c r="E66" s="136" t="s">
        <v>67</v>
      </c>
      <c r="F66" s="136">
        <v>860216</v>
      </c>
      <c r="G66" s="10" t="s">
        <v>2394</v>
      </c>
      <c r="H66" s="9">
        <v>68</v>
      </c>
      <c r="I66" s="9">
        <v>68</v>
      </c>
      <c r="J66" s="136" t="s">
        <v>2588</v>
      </c>
      <c r="K66" s="136" t="s">
        <v>136</v>
      </c>
      <c r="L66" s="136" t="s">
        <v>137</v>
      </c>
      <c r="M66" s="136" t="s">
        <v>97</v>
      </c>
      <c r="N66" s="136" t="s">
        <v>337</v>
      </c>
      <c r="O66" s="137">
        <v>4400</v>
      </c>
      <c r="P66" s="137">
        <f>O66/11*6</f>
        <v>2400</v>
      </c>
      <c r="Q66" s="137">
        <v>4400</v>
      </c>
      <c r="R66" s="137">
        <f>Q66</f>
        <v>4400</v>
      </c>
      <c r="S66" s="140" t="s">
        <v>73</v>
      </c>
      <c r="T66" s="136" t="s">
        <v>131</v>
      </c>
      <c r="U66" s="9" t="s">
        <v>224</v>
      </c>
      <c r="V66" s="8">
        <v>42917</v>
      </c>
      <c r="W66" s="8">
        <v>42917</v>
      </c>
      <c r="X66" s="8" t="s">
        <v>338</v>
      </c>
      <c r="Y66" s="148" t="s">
        <v>395</v>
      </c>
      <c r="Z66" s="9">
        <v>7726630990</v>
      </c>
      <c r="AA66" s="9">
        <v>772601001</v>
      </c>
      <c r="AB66" s="136" t="s">
        <v>97</v>
      </c>
      <c r="AC66" s="136" t="s">
        <v>595</v>
      </c>
      <c r="AD66" s="136">
        <v>55</v>
      </c>
      <c r="AE66" s="137" t="s">
        <v>340</v>
      </c>
      <c r="AF66" s="137" t="s">
        <v>396</v>
      </c>
      <c r="AG66" s="151">
        <v>45</v>
      </c>
      <c r="AH66" s="8" t="s">
        <v>197</v>
      </c>
      <c r="AI66" s="8">
        <v>42917</v>
      </c>
      <c r="AJ66" s="8">
        <v>42917</v>
      </c>
      <c r="AK66" s="8">
        <v>43251</v>
      </c>
      <c r="AL66" s="9" t="s">
        <v>310</v>
      </c>
      <c r="AM66" s="141" t="s">
        <v>2485</v>
      </c>
      <c r="AN66" s="137"/>
      <c r="AO66" s="9"/>
      <c r="AP66" s="9"/>
      <c r="AQ66" s="9"/>
      <c r="AR66" s="9"/>
      <c r="AS66" s="9"/>
      <c r="AT66" s="9"/>
      <c r="AU66" s="9"/>
      <c r="AV66" s="9"/>
      <c r="AW66" s="9"/>
    </row>
    <row r="67" spans="1:49" s="143" customFormat="1" ht="33.75">
      <c r="A67" s="136">
        <v>7</v>
      </c>
      <c r="B67" s="9" t="s">
        <v>397</v>
      </c>
      <c r="C67" s="136" t="s">
        <v>131</v>
      </c>
      <c r="D67" s="136" t="s">
        <v>336</v>
      </c>
      <c r="E67" s="136" t="s">
        <v>67</v>
      </c>
      <c r="F67" s="136">
        <v>860217</v>
      </c>
      <c r="G67" s="10" t="s">
        <v>2395</v>
      </c>
      <c r="H67" s="9">
        <v>68</v>
      </c>
      <c r="I67" s="9">
        <v>68</v>
      </c>
      <c r="J67" s="136" t="s">
        <v>2588</v>
      </c>
      <c r="K67" s="136" t="s">
        <v>136</v>
      </c>
      <c r="L67" s="136" t="s">
        <v>137</v>
      </c>
      <c r="M67" s="136" t="s">
        <v>97</v>
      </c>
      <c r="N67" s="136" t="s">
        <v>337</v>
      </c>
      <c r="O67" s="137">
        <v>5179.7937400000001</v>
      </c>
      <c r="P67" s="137">
        <f>O67/11*6</f>
        <v>2825.34204</v>
      </c>
      <c r="Q67" s="137">
        <v>5179.7937400000001</v>
      </c>
      <c r="R67" s="137">
        <f>Q67*1.18</f>
        <v>6112.1566131999998</v>
      </c>
      <c r="S67" s="140" t="s">
        <v>73</v>
      </c>
      <c r="T67" s="136" t="s">
        <v>131</v>
      </c>
      <c r="U67" s="9" t="s">
        <v>224</v>
      </c>
      <c r="V67" s="8">
        <v>42917</v>
      </c>
      <c r="W67" s="8">
        <v>42917</v>
      </c>
      <c r="X67" s="8" t="s">
        <v>338</v>
      </c>
      <c r="Y67" s="148" t="s">
        <v>398</v>
      </c>
      <c r="Z67" s="9">
        <v>7714638183</v>
      </c>
      <c r="AA67" s="9">
        <v>772201001</v>
      </c>
      <c r="AB67" s="136" t="s">
        <v>97</v>
      </c>
      <c r="AC67" s="136" t="s">
        <v>595</v>
      </c>
      <c r="AD67" s="136">
        <v>55</v>
      </c>
      <c r="AE67" s="137" t="s">
        <v>340</v>
      </c>
      <c r="AF67" s="137" t="s">
        <v>399</v>
      </c>
      <c r="AG67" s="151">
        <v>45</v>
      </c>
      <c r="AH67" s="8" t="s">
        <v>197</v>
      </c>
      <c r="AI67" s="8">
        <v>42917</v>
      </c>
      <c r="AJ67" s="8">
        <v>42917</v>
      </c>
      <c r="AK67" s="8">
        <v>43251</v>
      </c>
      <c r="AL67" s="9" t="s">
        <v>310</v>
      </c>
      <c r="AM67" s="141" t="s">
        <v>2486</v>
      </c>
      <c r="AN67" s="137"/>
      <c r="AO67" s="9"/>
      <c r="AP67" s="9"/>
      <c r="AQ67" s="9"/>
      <c r="AR67" s="9"/>
      <c r="AS67" s="9"/>
      <c r="AT67" s="9"/>
      <c r="AU67" s="9"/>
      <c r="AV67" s="9"/>
      <c r="AW67" s="9"/>
    </row>
    <row r="68" spans="1:49" s="143" customFormat="1" ht="33.75">
      <c r="A68" s="136">
        <v>7</v>
      </c>
      <c r="B68" s="9" t="s">
        <v>400</v>
      </c>
      <c r="C68" s="136" t="s">
        <v>131</v>
      </c>
      <c r="D68" s="136" t="s">
        <v>336</v>
      </c>
      <c r="E68" s="136" t="s">
        <v>67</v>
      </c>
      <c r="F68" s="136">
        <v>860218</v>
      </c>
      <c r="G68" s="10" t="s">
        <v>2396</v>
      </c>
      <c r="H68" s="9">
        <v>68</v>
      </c>
      <c r="I68" s="9">
        <v>68</v>
      </c>
      <c r="J68" s="136" t="s">
        <v>2588</v>
      </c>
      <c r="K68" s="136" t="s">
        <v>136</v>
      </c>
      <c r="L68" s="136" t="s">
        <v>137</v>
      </c>
      <c r="M68" s="136" t="s">
        <v>97</v>
      </c>
      <c r="N68" s="136" t="s">
        <v>337</v>
      </c>
      <c r="O68" s="137">
        <v>1083.5</v>
      </c>
      <c r="P68" s="137">
        <f>O68/11*8</f>
        <v>788</v>
      </c>
      <c r="Q68" s="137">
        <v>1083.5</v>
      </c>
      <c r="R68" s="137">
        <f>Q68</f>
        <v>1083.5</v>
      </c>
      <c r="S68" s="140" t="s">
        <v>73</v>
      </c>
      <c r="T68" s="136" t="s">
        <v>131</v>
      </c>
      <c r="U68" s="9" t="s">
        <v>224</v>
      </c>
      <c r="V68" s="8">
        <v>42856</v>
      </c>
      <c r="W68" s="8">
        <v>42856</v>
      </c>
      <c r="X68" s="8" t="s">
        <v>338</v>
      </c>
      <c r="Y68" s="148" t="s">
        <v>401</v>
      </c>
      <c r="Z68" s="9" t="s">
        <v>402</v>
      </c>
      <c r="AA68" s="148" t="s">
        <v>603</v>
      </c>
      <c r="AB68" s="136" t="s">
        <v>97</v>
      </c>
      <c r="AC68" s="136" t="s">
        <v>595</v>
      </c>
      <c r="AD68" s="136">
        <v>55</v>
      </c>
      <c r="AE68" s="137" t="s">
        <v>340</v>
      </c>
      <c r="AF68" s="137" t="s">
        <v>403</v>
      </c>
      <c r="AG68" s="151">
        <v>46</v>
      </c>
      <c r="AH68" s="8" t="s">
        <v>305</v>
      </c>
      <c r="AI68" s="8">
        <v>42856</v>
      </c>
      <c r="AJ68" s="8">
        <v>42856</v>
      </c>
      <c r="AK68" s="8">
        <v>43190</v>
      </c>
      <c r="AL68" s="9" t="s">
        <v>310</v>
      </c>
      <c r="AM68" s="141" t="s">
        <v>2487</v>
      </c>
      <c r="AN68" s="137"/>
      <c r="AO68" s="9"/>
      <c r="AP68" s="9"/>
      <c r="AQ68" s="9"/>
      <c r="AR68" s="9"/>
      <c r="AS68" s="9"/>
      <c r="AT68" s="9"/>
      <c r="AU68" s="9"/>
      <c r="AV68" s="9"/>
      <c r="AW68" s="9"/>
    </row>
    <row r="69" spans="1:49" s="143" customFormat="1" ht="56.25">
      <c r="A69" s="136">
        <v>7</v>
      </c>
      <c r="B69" s="9" t="s">
        <v>404</v>
      </c>
      <c r="C69" s="136" t="s">
        <v>131</v>
      </c>
      <c r="D69" s="136" t="s">
        <v>336</v>
      </c>
      <c r="E69" s="136" t="s">
        <v>67</v>
      </c>
      <c r="F69" s="136">
        <v>860219</v>
      </c>
      <c r="G69" s="10" t="s">
        <v>2397</v>
      </c>
      <c r="H69" s="9">
        <v>68</v>
      </c>
      <c r="I69" s="9">
        <v>68</v>
      </c>
      <c r="J69" s="136" t="s">
        <v>2588</v>
      </c>
      <c r="K69" s="136" t="s">
        <v>136</v>
      </c>
      <c r="L69" s="136" t="s">
        <v>137</v>
      </c>
      <c r="M69" s="136" t="s">
        <v>97</v>
      </c>
      <c r="N69" s="136" t="s">
        <v>337</v>
      </c>
      <c r="O69" s="137">
        <v>858</v>
      </c>
      <c r="P69" s="137">
        <f>O69/11*11</f>
        <v>858</v>
      </c>
      <c r="Q69" s="137">
        <v>858</v>
      </c>
      <c r="R69" s="137">
        <f>O69</f>
        <v>858</v>
      </c>
      <c r="S69" s="140" t="s">
        <v>73</v>
      </c>
      <c r="T69" s="136" t="s">
        <v>131</v>
      </c>
      <c r="U69" s="9" t="s">
        <v>224</v>
      </c>
      <c r="V69" s="8">
        <v>42767</v>
      </c>
      <c r="W69" s="8">
        <v>42767</v>
      </c>
      <c r="X69" s="8" t="s">
        <v>338</v>
      </c>
      <c r="Y69" s="148" t="s">
        <v>405</v>
      </c>
      <c r="Z69" s="9">
        <v>5036065113</v>
      </c>
      <c r="AA69" s="9">
        <v>772443001</v>
      </c>
      <c r="AB69" s="136" t="s">
        <v>97</v>
      </c>
      <c r="AC69" s="136" t="s">
        <v>595</v>
      </c>
      <c r="AD69" s="136">
        <v>55</v>
      </c>
      <c r="AE69" s="137" t="s">
        <v>340</v>
      </c>
      <c r="AF69" s="137" t="s">
        <v>406</v>
      </c>
      <c r="AG69" s="151">
        <v>46</v>
      </c>
      <c r="AH69" s="8" t="s">
        <v>305</v>
      </c>
      <c r="AI69" s="8">
        <v>42767</v>
      </c>
      <c r="AJ69" s="8">
        <v>42767</v>
      </c>
      <c r="AK69" s="146">
        <v>43100</v>
      </c>
      <c r="AL69" s="9">
        <v>2017</v>
      </c>
      <c r="AM69" s="141" t="s">
        <v>2488</v>
      </c>
      <c r="AN69" s="137"/>
      <c r="AO69" s="9"/>
      <c r="AP69" s="9"/>
      <c r="AQ69" s="9"/>
      <c r="AR69" s="9"/>
      <c r="AS69" s="9"/>
      <c r="AT69" s="9"/>
      <c r="AU69" s="9"/>
      <c r="AV69" s="9"/>
      <c r="AW69" s="9"/>
    </row>
    <row r="70" spans="1:49" s="143" customFormat="1" ht="33.75">
      <c r="A70" s="136">
        <v>7</v>
      </c>
      <c r="B70" s="9" t="s">
        <v>407</v>
      </c>
      <c r="C70" s="136" t="s">
        <v>131</v>
      </c>
      <c r="D70" s="136" t="s">
        <v>336</v>
      </c>
      <c r="E70" s="136" t="s">
        <v>67</v>
      </c>
      <c r="F70" s="136">
        <v>860220</v>
      </c>
      <c r="G70" s="10" t="s">
        <v>2398</v>
      </c>
      <c r="H70" s="9">
        <v>68</v>
      </c>
      <c r="I70" s="9">
        <v>68</v>
      </c>
      <c r="J70" s="136" t="s">
        <v>2588</v>
      </c>
      <c r="K70" s="136" t="s">
        <v>136</v>
      </c>
      <c r="L70" s="136" t="s">
        <v>137</v>
      </c>
      <c r="M70" s="136" t="s">
        <v>97</v>
      </c>
      <c r="N70" s="136" t="s">
        <v>337</v>
      </c>
      <c r="O70" s="137">
        <v>475.42</v>
      </c>
      <c r="P70" s="137">
        <f>O70/11*5</f>
        <v>216.1</v>
      </c>
      <c r="Q70" s="137">
        <v>475.42</v>
      </c>
      <c r="R70" s="137">
        <f>Q70*1.18</f>
        <v>560.99559999999997</v>
      </c>
      <c r="S70" s="140" t="s">
        <v>73</v>
      </c>
      <c r="T70" s="136" t="s">
        <v>131</v>
      </c>
      <c r="U70" s="9" t="s">
        <v>224</v>
      </c>
      <c r="V70" s="8">
        <v>42948</v>
      </c>
      <c r="W70" s="8">
        <v>42948</v>
      </c>
      <c r="X70" s="8" t="s">
        <v>338</v>
      </c>
      <c r="Y70" s="148" t="s">
        <v>408</v>
      </c>
      <c r="Z70" s="9">
        <v>5027067611</v>
      </c>
      <c r="AA70" s="9">
        <v>502701001</v>
      </c>
      <c r="AB70" s="136" t="s">
        <v>97</v>
      </c>
      <c r="AC70" s="136" t="s">
        <v>595</v>
      </c>
      <c r="AD70" s="136">
        <v>55</v>
      </c>
      <c r="AE70" s="137" t="s">
        <v>340</v>
      </c>
      <c r="AF70" s="137" t="s">
        <v>409</v>
      </c>
      <c r="AG70" s="151">
        <v>46</v>
      </c>
      <c r="AH70" s="8" t="s">
        <v>305</v>
      </c>
      <c r="AI70" s="8">
        <v>42948</v>
      </c>
      <c r="AJ70" s="8">
        <v>42948</v>
      </c>
      <c r="AK70" s="8">
        <v>43281</v>
      </c>
      <c r="AL70" s="9" t="s">
        <v>310</v>
      </c>
      <c r="AM70" s="141" t="s">
        <v>2489</v>
      </c>
      <c r="AN70" s="137"/>
      <c r="AO70" s="9"/>
      <c r="AP70" s="9"/>
      <c r="AQ70" s="9"/>
      <c r="AR70" s="9"/>
      <c r="AS70" s="9"/>
      <c r="AT70" s="9"/>
      <c r="AU70" s="9"/>
      <c r="AV70" s="9"/>
      <c r="AW70" s="9"/>
    </row>
    <row r="71" spans="1:49" s="143" customFormat="1" ht="33.75">
      <c r="A71" s="136">
        <v>7</v>
      </c>
      <c r="B71" s="9" t="s">
        <v>410</v>
      </c>
      <c r="C71" s="136" t="s">
        <v>131</v>
      </c>
      <c r="D71" s="136" t="s">
        <v>336</v>
      </c>
      <c r="E71" s="136" t="s">
        <v>67</v>
      </c>
      <c r="F71" s="136">
        <v>860222</v>
      </c>
      <c r="G71" s="10" t="s">
        <v>2399</v>
      </c>
      <c r="H71" s="9">
        <v>68</v>
      </c>
      <c r="I71" s="9">
        <v>68</v>
      </c>
      <c r="J71" s="136" t="s">
        <v>2588</v>
      </c>
      <c r="K71" s="136" t="s">
        <v>136</v>
      </c>
      <c r="L71" s="136" t="s">
        <v>137</v>
      </c>
      <c r="M71" s="136" t="s">
        <v>97</v>
      </c>
      <c r="N71" s="136" t="s">
        <v>337</v>
      </c>
      <c r="O71" s="137">
        <v>925.1</v>
      </c>
      <c r="P71" s="137">
        <f>O71/11*2</f>
        <v>168.20000000000002</v>
      </c>
      <c r="Q71" s="137">
        <v>925.1</v>
      </c>
      <c r="R71" s="137">
        <f>Q71</f>
        <v>925.1</v>
      </c>
      <c r="S71" s="140" t="s">
        <v>73</v>
      </c>
      <c r="T71" s="136" t="s">
        <v>131</v>
      </c>
      <c r="U71" s="9" t="s">
        <v>224</v>
      </c>
      <c r="V71" s="8">
        <v>43040</v>
      </c>
      <c r="W71" s="8">
        <v>43040</v>
      </c>
      <c r="X71" s="8" t="s">
        <v>338</v>
      </c>
      <c r="Y71" s="148" t="s">
        <v>411</v>
      </c>
      <c r="Z71" s="9">
        <v>7705420744</v>
      </c>
      <c r="AA71" s="148" t="s">
        <v>603</v>
      </c>
      <c r="AB71" s="136" t="s">
        <v>97</v>
      </c>
      <c r="AC71" s="136" t="s">
        <v>595</v>
      </c>
      <c r="AD71" s="136">
        <v>55</v>
      </c>
      <c r="AE71" s="137" t="s">
        <v>340</v>
      </c>
      <c r="AF71" s="137" t="s">
        <v>412</v>
      </c>
      <c r="AG71" s="151">
        <v>45</v>
      </c>
      <c r="AH71" s="8" t="s">
        <v>197</v>
      </c>
      <c r="AI71" s="8">
        <v>43040</v>
      </c>
      <c r="AJ71" s="8">
        <v>43040</v>
      </c>
      <c r="AK71" s="8">
        <v>43373</v>
      </c>
      <c r="AL71" s="9" t="s">
        <v>310</v>
      </c>
      <c r="AM71" s="141" t="s">
        <v>2490</v>
      </c>
      <c r="AN71" s="137"/>
      <c r="AO71" s="9"/>
      <c r="AP71" s="9"/>
      <c r="AQ71" s="9"/>
      <c r="AR71" s="9"/>
      <c r="AS71" s="9"/>
      <c r="AT71" s="9"/>
      <c r="AU71" s="9"/>
      <c r="AV71" s="9"/>
      <c r="AW71" s="9"/>
    </row>
    <row r="72" spans="1:49" s="143" customFormat="1" ht="33.75">
      <c r="A72" s="136">
        <v>7</v>
      </c>
      <c r="B72" s="9" t="s">
        <v>413</v>
      </c>
      <c r="C72" s="136" t="s">
        <v>131</v>
      </c>
      <c r="D72" s="136" t="s">
        <v>336</v>
      </c>
      <c r="E72" s="136" t="s">
        <v>67</v>
      </c>
      <c r="F72" s="136">
        <v>860223</v>
      </c>
      <c r="G72" s="10" t="s">
        <v>2400</v>
      </c>
      <c r="H72" s="9">
        <v>68</v>
      </c>
      <c r="I72" s="9">
        <v>68</v>
      </c>
      <c r="J72" s="136" t="s">
        <v>2588</v>
      </c>
      <c r="K72" s="136" t="s">
        <v>136</v>
      </c>
      <c r="L72" s="136" t="s">
        <v>137</v>
      </c>
      <c r="M72" s="136" t="s">
        <v>97</v>
      </c>
      <c r="N72" s="136" t="s">
        <v>337</v>
      </c>
      <c r="O72" s="137">
        <v>1225.14832</v>
      </c>
      <c r="P72" s="137">
        <f>O72/11*8</f>
        <v>891.01696000000004</v>
      </c>
      <c r="Q72" s="137">
        <v>1225.14832</v>
      </c>
      <c r="R72" s="137">
        <f>Q72*1.18</f>
        <v>1445.6750176</v>
      </c>
      <c r="S72" s="140" t="s">
        <v>73</v>
      </c>
      <c r="T72" s="136" t="s">
        <v>131</v>
      </c>
      <c r="U72" s="9" t="s">
        <v>224</v>
      </c>
      <c r="V72" s="8">
        <v>42856</v>
      </c>
      <c r="W72" s="8">
        <v>42856</v>
      </c>
      <c r="X72" s="8" t="s">
        <v>338</v>
      </c>
      <c r="Y72" s="148" t="s">
        <v>414</v>
      </c>
      <c r="Z72" s="9">
        <v>5044003544</v>
      </c>
      <c r="AA72" s="9" t="s">
        <v>415</v>
      </c>
      <c r="AB72" s="136" t="s">
        <v>97</v>
      </c>
      <c r="AC72" s="136" t="s">
        <v>595</v>
      </c>
      <c r="AD72" s="136">
        <v>55</v>
      </c>
      <c r="AE72" s="137" t="s">
        <v>340</v>
      </c>
      <c r="AF72" s="137">
        <v>289.39999999999998</v>
      </c>
      <c r="AG72" s="151">
        <v>46</v>
      </c>
      <c r="AH72" s="8" t="s">
        <v>305</v>
      </c>
      <c r="AI72" s="8">
        <v>42856</v>
      </c>
      <c r="AJ72" s="8">
        <v>42856</v>
      </c>
      <c r="AK72" s="8">
        <v>43190</v>
      </c>
      <c r="AL72" s="9" t="s">
        <v>310</v>
      </c>
      <c r="AM72" s="141" t="s">
        <v>2491</v>
      </c>
      <c r="AN72" s="137"/>
      <c r="AO72" s="9"/>
      <c r="AP72" s="9"/>
      <c r="AQ72" s="9"/>
      <c r="AR72" s="9"/>
      <c r="AS72" s="9"/>
      <c r="AT72" s="9"/>
      <c r="AU72" s="9"/>
      <c r="AV72" s="9"/>
      <c r="AW72" s="9"/>
    </row>
    <row r="73" spans="1:49" s="143" customFormat="1" ht="33.75">
      <c r="A73" s="136">
        <v>7</v>
      </c>
      <c r="B73" s="9" t="s">
        <v>416</v>
      </c>
      <c r="C73" s="136" t="s">
        <v>131</v>
      </c>
      <c r="D73" s="136" t="s">
        <v>336</v>
      </c>
      <c r="E73" s="136" t="s">
        <v>67</v>
      </c>
      <c r="F73" s="136">
        <v>860224</v>
      </c>
      <c r="G73" s="10" t="s">
        <v>2401</v>
      </c>
      <c r="H73" s="9">
        <v>68</v>
      </c>
      <c r="I73" s="9">
        <v>68</v>
      </c>
      <c r="J73" s="136" t="s">
        <v>2588</v>
      </c>
      <c r="K73" s="136" t="s">
        <v>136</v>
      </c>
      <c r="L73" s="136" t="s">
        <v>137</v>
      </c>
      <c r="M73" s="136" t="s">
        <v>97</v>
      </c>
      <c r="N73" s="136" t="s">
        <v>337</v>
      </c>
      <c r="O73" s="137">
        <v>447.46086000000003</v>
      </c>
      <c r="P73" s="137">
        <f>O73/11*8</f>
        <v>325.42608000000001</v>
      </c>
      <c r="Q73" s="137">
        <v>447.46086000000003</v>
      </c>
      <c r="R73" s="137">
        <f>Q73*1.18</f>
        <v>528.00381479999999</v>
      </c>
      <c r="S73" s="140" t="s">
        <v>73</v>
      </c>
      <c r="T73" s="136" t="s">
        <v>131</v>
      </c>
      <c r="U73" s="9" t="s">
        <v>224</v>
      </c>
      <c r="V73" s="8">
        <v>42856</v>
      </c>
      <c r="W73" s="8">
        <v>42856</v>
      </c>
      <c r="X73" s="8" t="s">
        <v>338</v>
      </c>
      <c r="Y73" s="148" t="s">
        <v>417</v>
      </c>
      <c r="Z73" s="9">
        <v>5042074571</v>
      </c>
      <c r="AA73" s="9">
        <v>504201001</v>
      </c>
      <c r="AB73" s="136" t="s">
        <v>97</v>
      </c>
      <c r="AC73" s="136" t="s">
        <v>595</v>
      </c>
      <c r="AD73" s="136">
        <v>55</v>
      </c>
      <c r="AE73" s="137" t="s">
        <v>340</v>
      </c>
      <c r="AF73" s="137" t="s">
        <v>418</v>
      </c>
      <c r="AG73" s="151">
        <v>46</v>
      </c>
      <c r="AH73" s="8" t="s">
        <v>305</v>
      </c>
      <c r="AI73" s="8">
        <v>42856</v>
      </c>
      <c r="AJ73" s="8">
        <v>42856</v>
      </c>
      <c r="AK73" s="8">
        <v>43190</v>
      </c>
      <c r="AL73" s="9" t="s">
        <v>310</v>
      </c>
      <c r="AM73" s="141" t="s">
        <v>2492</v>
      </c>
      <c r="AN73" s="137"/>
      <c r="AO73" s="9"/>
      <c r="AP73" s="9"/>
      <c r="AQ73" s="9"/>
      <c r="AR73" s="9"/>
      <c r="AS73" s="9"/>
      <c r="AT73" s="9"/>
      <c r="AU73" s="9"/>
      <c r="AV73" s="9"/>
      <c r="AW73" s="9"/>
    </row>
    <row r="74" spans="1:49" s="143" customFormat="1" ht="33.75">
      <c r="A74" s="136">
        <v>7</v>
      </c>
      <c r="B74" s="9" t="s">
        <v>419</v>
      </c>
      <c r="C74" s="136" t="s">
        <v>131</v>
      </c>
      <c r="D74" s="136" t="s">
        <v>336</v>
      </c>
      <c r="E74" s="136" t="s">
        <v>67</v>
      </c>
      <c r="F74" s="136">
        <v>860225</v>
      </c>
      <c r="G74" s="10" t="s">
        <v>2402</v>
      </c>
      <c r="H74" s="9">
        <v>68</v>
      </c>
      <c r="I74" s="9">
        <v>68</v>
      </c>
      <c r="J74" s="136" t="s">
        <v>2588</v>
      </c>
      <c r="K74" s="136" t="s">
        <v>136</v>
      </c>
      <c r="L74" s="136" t="s">
        <v>137</v>
      </c>
      <c r="M74" s="136" t="s">
        <v>97</v>
      </c>
      <c r="N74" s="136" t="s">
        <v>337</v>
      </c>
      <c r="O74" s="137">
        <v>671.05499999999995</v>
      </c>
      <c r="P74" s="137">
        <f>O74/11*11</f>
        <v>671.05499999999995</v>
      </c>
      <c r="Q74" s="137">
        <v>671.05499999999995</v>
      </c>
      <c r="R74" s="137">
        <f>Q74</f>
        <v>671.05499999999995</v>
      </c>
      <c r="S74" s="140" t="s">
        <v>73</v>
      </c>
      <c r="T74" s="136" t="s">
        <v>131</v>
      </c>
      <c r="U74" s="9" t="s">
        <v>224</v>
      </c>
      <c r="V74" s="8">
        <v>42767</v>
      </c>
      <c r="W74" s="8">
        <v>42767</v>
      </c>
      <c r="X74" s="8" t="s">
        <v>338</v>
      </c>
      <c r="Y74" s="148" t="s">
        <v>420</v>
      </c>
      <c r="Z74" s="151">
        <v>5042070545</v>
      </c>
      <c r="AA74" s="151">
        <v>504201001</v>
      </c>
      <c r="AB74" s="136" t="s">
        <v>97</v>
      </c>
      <c r="AC74" s="136" t="s">
        <v>595</v>
      </c>
      <c r="AD74" s="136">
        <v>55</v>
      </c>
      <c r="AE74" s="137" t="s">
        <v>340</v>
      </c>
      <c r="AF74" s="137" t="s">
        <v>421</v>
      </c>
      <c r="AG74" s="151">
        <v>46</v>
      </c>
      <c r="AH74" s="8" t="s">
        <v>305</v>
      </c>
      <c r="AI74" s="8">
        <v>42767</v>
      </c>
      <c r="AJ74" s="8">
        <v>42767</v>
      </c>
      <c r="AK74" s="146">
        <v>43100</v>
      </c>
      <c r="AL74" s="9">
        <v>2017</v>
      </c>
      <c r="AM74" s="141" t="s">
        <v>2493</v>
      </c>
      <c r="AN74" s="137"/>
      <c r="AO74" s="9"/>
      <c r="AP74" s="9"/>
      <c r="AQ74" s="9"/>
      <c r="AR74" s="9"/>
      <c r="AS74" s="9"/>
      <c r="AT74" s="9"/>
      <c r="AU74" s="9"/>
      <c r="AV74" s="9"/>
      <c r="AW74" s="9"/>
    </row>
    <row r="75" spans="1:49" s="143" customFormat="1" ht="33.75">
      <c r="A75" s="136">
        <v>7</v>
      </c>
      <c r="B75" s="9" t="s">
        <v>422</v>
      </c>
      <c r="C75" s="136" t="s">
        <v>131</v>
      </c>
      <c r="D75" s="136" t="s">
        <v>336</v>
      </c>
      <c r="E75" s="136" t="s">
        <v>67</v>
      </c>
      <c r="F75" s="136">
        <v>860226</v>
      </c>
      <c r="G75" s="10" t="s">
        <v>2403</v>
      </c>
      <c r="H75" s="9">
        <v>68</v>
      </c>
      <c r="I75" s="9">
        <v>68</v>
      </c>
      <c r="J75" s="136" t="s">
        <v>2588</v>
      </c>
      <c r="K75" s="136" t="s">
        <v>136</v>
      </c>
      <c r="L75" s="136" t="s">
        <v>137</v>
      </c>
      <c r="M75" s="136" t="s">
        <v>97</v>
      </c>
      <c r="N75" s="136" t="s">
        <v>337</v>
      </c>
      <c r="O75" s="137">
        <v>714.53393000000005</v>
      </c>
      <c r="P75" s="137">
        <f>O75/11*3</f>
        <v>194.87289000000004</v>
      </c>
      <c r="Q75" s="137">
        <v>714.53393000000005</v>
      </c>
      <c r="R75" s="137">
        <f>Q75*1.18</f>
        <v>843.15003739999997</v>
      </c>
      <c r="S75" s="140" t="s">
        <v>73</v>
      </c>
      <c r="T75" s="136" t="s">
        <v>131</v>
      </c>
      <c r="U75" s="9" t="s">
        <v>224</v>
      </c>
      <c r="V75" s="8">
        <v>43009</v>
      </c>
      <c r="W75" s="8">
        <v>43009</v>
      </c>
      <c r="X75" s="8" t="s">
        <v>338</v>
      </c>
      <c r="Y75" s="148" t="s">
        <v>423</v>
      </c>
      <c r="Z75" s="9">
        <v>5020004605</v>
      </c>
      <c r="AA75" s="9">
        <v>502001001</v>
      </c>
      <c r="AB75" s="136" t="s">
        <v>97</v>
      </c>
      <c r="AC75" s="136" t="s">
        <v>595</v>
      </c>
      <c r="AD75" s="136">
        <v>55</v>
      </c>
      <c r="AE75" s="137" t="s">
        <v>340</v>
      </c>
      <c r="AF75" s="137" t="s">
        <v>424</v>
      </c>
      <c r="AG75" s="151">
        <v>46</v>
      </c>
      <c r="AH75" s="8" t="s">
        <v>305</v>
      </c>
      <c r="AI75" s="8">
        <v>43009</v>
      </c>
      <c r="AJ75" s="8">
        <v>43009</v>
      </c>
      <c r="AK75" s="8">
        <v>43343</v>
      </c>
      <c r="AL75" s="9" t="s">
        <v>310</v>
      </c>
      <c r="AM75" s="141" t="s">
        <v>2494</v>
      </c>
      <c r="AN75" s="137"/>
      <c r="AO75" s="9"/>
      <c r="AP75" s="9"/>
      <c r="AQ75" s="9"/>
      <c r="AR75" s="9"/>
      <c r="AS75" s="9"/>
      <c r="AT75" s="9"/>
      <c r="AU75" s="9"/>
      <c r="AV75" s="9"/>
      <c r="AW75" s="9"/>
    </row>
    <row r="76" spans="1:49" s="143" customFormat="1" ht="33.75">
      <c r="A76" s="136">
        <v>7</v>
      </c>
      <c r="B76" s="9" t="s">
        <v>425</v>
      </c>
      <c r="C76" s="136" t="s">
        <v>131</v>
      </c>
      <c r="D76" s="136" t="s">
        <v>336</v>
      </c>
      <c r="E76" s="136" t="s">
        <v>67</v>
      </c>
      <c r="F76" s="136">
        <v>860227</v>
      </c>
      <c r="G76" s="10" t="s">
        <v>2404</v>
      </c>
      <c r="H76" s="9">
        <v>68</v>
      </c>
      <c r="I76" s="9">
        <v>68</v>
      </c>
      <c r="J76" s="136" t="s">
        <v>2588</v>
      </c>
      <c r="K76" s="136" t="s">
        <v>136</v>
      </c>
      <c r="L76" s="136" t="s">
        <v>137</v>
      </c>
      <c r="M76" s="136" t="s">
        <v>97</v>
      </c>
      <c r="N76" s="136" t="s">
        <v>337</v>
      </c>
      <c r="O76" s="137">
        <v>943.8</v>
      </c>
      <c r="P76" s="137">
        <f>O76/11*7</f>
        <v>600.6</v>
      </c>
      <c r="Q76" s="137">
        <v>943.8</v>
      </c>
      <c r="R76" s="137">
        <f>Q76</f>
        <v>943.8</v>
      </c>
      <c r="S76" s="140" t="s">
        <v>73</v>
      </c>
      <c r="T76" s="136" t="s">
        <v>131</v>
      </c>
      <c r="U76" s="9" t="s">
        <v>224</v>
      </c>
      <c r="V76" s="8">
        <v>42887</v>
      </c>
      <c r="W76" s="8">
        <v>42887</v>
      </c>
      <c r="X76" s="8" t="s">
        <v>338</v>
      </c>
      <c r="Y76" s="148" t="s">
        <v>426</v>
      </c>
      <c r="Z76" s="9">
        <v>7735099729</v>
      </c>
      <c r="AA76" s="9">
        <v>773501001</v>
      </c>
      <c r="AB76" s="136" t="s">
        <v>97</v>
      </c>
      <c r="AC76" s="136" t="s">
        <v>595</v>
      </c>
      <c r="AD76" s="136">
        <v>55</v>
      </c>
      <c r="AE76" s="137" t="s">
        <v>340</v>
      </c>
      <c r="AF76" s="137" t="s">
        <v>427</v>
      </c>
      <c r="AG76" s="151">
        <v>45</v>
      </c>
      <c r="AH76" s="8" t="s">
        <v>197</v>
      </c>
      <c r="AI76" s="8">
        <v>42887</v>
      </c>
      <c r="AJ76" s="8">
        <v>42887</v>
      </c>
      <c r="AK76" s="8">
        <v>43220</v>
      </c>
      <c r="AL76" s="9" t="s">
        <v>310</v>
      </c>
      <c r="AM76" s="141" t="s">
        <v>2495</v>
      </c>
      <c r="AN76" s="137"/>
      <c r="AO76" s="9"/>
      <c r="AP76" s="9"/>
      <c r="AQ76" s="9"/>
      <c r="AR76" s="9"/>
      <c r="AS76" s="9"/>
      <c r="AT76" s="9"/>
      <c r="AU76" s="9"/>
      <c r="AV76" s="9"/>
      <c r="AW76" s="9"/>
    </row>
    <row r="77" spans="1:49" s="143" customFormat="1" ht="33.75">
      <c r="A77" s="136">
        <v>7</v>
      </c>
      <c r="B77" s="9" t="s">
        <v>428</v>
      </c>
      <c r="C77" s="136" t="s">
        <v>131</v>
      </c>
      <c r="D77" s="136" t="s">
        <v>336</v>
      </c>
      <c r="E77" s="136" t="s">
        <v>67</v>
      </c>
      <c r="F77" s="136">
        <v>860228</v>
      </c>
      <c r="G77" s="10" t="s">
        <v>2405</v>
      </c>
      <c r="H77" s="9">
        <v>68</v>
      </c>
      <c r="I77" s="9">
        <v>68</v>
      </c>
      <c r="J77" s="136" t="s">
        <v>2588</v>
      </c>
      <c r="K77" s="136" t="s">
        <v>136</v>
      </c>
      <c r="L77" s="136" t="s">
        <v>137</v>
      </c>
      <c r="M77" s="136" t="s">
        <v>97</v>
      </c>
      <c r="N77" s="136" t="s">
        <v>337</v>
      </c>
      <c r="O77" s="137">
        <v>275</v>
      </c>
      <c r="P77" s="137">
        <f>O77/11*8</f>
        <v>200</v>
      </c>
      <c r="Q77" s="137">
        <v>275</v>
      </c>
      <c r="R77" s="137">
        <f>Q77</f>
        <v>275</v>
      </c>
      <c r="S77" s="140" t="s">
        <v>73</v>
      </c>
      <c r="T77" s="136" t="s">
        <v>131</v>
      </c>
      <c r="U77" s="9" t="s">
        <v>224</v>
      </c>
      <c r="V77" s="8">
        <v>42868</v>
      </c>
      <c r="W77" s="8">
        <v>42868</v>
      </c>
      <c r="X77" s="8" t="s">
        <v>338</v>
      </c>
      <c r="Y77" s="148" t="s">
        <v>430</v>
      </c>
      <c r="Z77" s="9">
        <v>5078013822</v>
      </c>
      <c r="AA77" s="9">
        <v>507801001</v>
      </c>
      <c r="AB77" s="136" t="s">
        <v>97</v>
      </c>
      <c r="AC77" s="136" t="s">
        <v>595</v>
      </c>
      <c r="AD77" s="136">
        <v>55</v>
      </c>
      <c r="AE77" s="137" t="s">
        <v>340</v>
      </c>
      <c r="AF77" s="137" t="s">
        <v>431</v>
      </c>
      <c r="AG77" s="151">
        <v>46</v>
      </c>
      <c r="AH77" s="8" t="s">
        <v>305</v>
      </c>
      <c r="AI77" s="8">
        <v>42868</v>
      </c>
      <c r="AJ77" s="8">
        <v>42868</v>
      </c>
      <c r="AK77" s="8">
        <v>43190</v>
      </c>
      <c r="AL77" s="9" t="s">
        <v>310</v>
      </c>
      <c r="AM77" s="141" t="s">
        <v>429</v>
      </c>
      <c r="AN77" s="137"/>
      <c r="AO77" s="9"/>
      <c r="AP77" s="9"/>
      <c r="AQ77" s="9"/>
      <c r="AR77" s="9"/>
      <c r="AS77" s="9"/>
      <c r="AT77" s="9"/>
      <c r="AU77" s="9"/>
      <c r="AV77" s="9"/>
      <c r="AW77" s="9"/>
    </row>
    <row r="78" spans="1:49" s="143" customFormat="1" ht="33.75">
      <c r="A78" s="136">
        <v>7</v>
      </c>
      <c r="B78" s="9" t="s">
        <v>432</v>
      </c>
      <c r="C78" s="136" t="s">
        <v>131</v>
      </c>
      <c r="D78" s="136" t="s">
        <v>336</v>
      </c>
      <c r="E78" s="136" t="s">
        <v>67</v>
      </c>
      <c r="F78" s="136">
        <v>860221</v>
      </c>
      <c r="G78" s="10" t="s">
        <v>2406</v>
      </c>
      <c r="H78" s="9">
        <v>68</v>
      </c>
      <c r="I78" s="9">
        <v>68</v>
      </c>
      <c r="J78" s="136" t="s">
        <v>2588</v>
      </c>
      <c r="K78" s="136" t="s">
        <v>136</v>
      </c>
      <c r="L78" s="136" t="s">
        <v>137</v>
      </c>
      <c r="M78" s="136" t="s">
        <v>97</v>
      </c>
      <c r="N78" s="136" t="s">
        <v>337</v>
      </c>
      <c r="O78" s="137">
        <v>1207.3599999999999</v>
      </c>
      <c r="P78" s="137">
        <f>O78/11*10</f>
        <v>1097.5999999999999</v>
      </c>
      <c r="Q78" s="137">
        <v>1207.3599999999999</v>
      </c>
      <c r="R78" s="137">
        <f>Q78</f>
        <v>1207.3599999999999</v>
      </c>
      <c r="S78" s="140" t="s">
        <v>73</v>
      </c>
      <c r="T78" s="136" t="s">
        <v>131</v>
      </c>
      <c r="U78" s="9" t="s">
        <v>224</v>
      </c>
      <c r="V78" s="8">
        <v>42795</v>
      </c>
      <c r="W78" s="8">
        <v>42795</v>
      </c>
      <c r="X78" s="8" t="s">
        <v>338</v>
      </c>
      <c r="Y78" s="148" t="s">
        <v>434</v>
      </c>
      <c r="Z78" s="9" t="s">
        <v>435</v>
      </c>
      <c r="AA78" s="148" t="s">
        <v>603</v>
      </c>
      <c r="AB78" s="136" t="s">
        <v>97</v>
      </c>
      <c r="AC78" s="136" t="s">
        <v>595</v>
      </c>
      <c r="AD78" s="136">
        <v>55</v>
      </c>
      <c r="AE78" s="137" t="s">
        <v>340</v>
      </c>
      <c r="AF78" s="137" t="s">
        <v>436</v>
      </c>
      <c r="AG78" s="151">
        <v>45</v>
      </c>
      <c r="AH78" s="8" t="s">
        <v>197</v>
      </c>
      <c r="AI78" s="8">
        <v>42795</v>
      </c>
      <c r="AJ78" s="146">
        <v>42795</v>
      </c>
      <c r="AK78" s="8">
        <v>43131</v>
      </c>
      <c r="AL78" s="9" t="s">
        <v>310</v>
      </c>
      <c r="AM78" s="141" t="s">
        <v>433</v>
      </c>
      <c r="AN78" s="137"/>
      <c r="AO78" s="9"/>
      <c r="AP78" s="9"/>
      <c r="AQ78" s="9"/>
      <c r="AR78" s="9"/>
      <c r="AS78" s="9"/>
      <c r="AT78" s="9"/>
      <c r="AU78" s="9"/>
      <c r="AV78" s="9"/>
      <c r="AW78" s="9"/>
    </row>
    <row r="79" spans="1:49" s="143" customFormat="1" ht="33.75">
      <c r="A79" s="136">
        <v>7</v>
      </c>
      <c r="B79" s="9" t="s">
        <v>437</v>
      </c>
      <c r="C79" s="136" t="s">
        <v>131</v>
      </c>
      <c r="D79" s="136" t="s">
        <v>336</v>
      </c>
      <c r="E79" s="136" t="s">
        <v>67</v>
      </c>
      <c r="F79" s="136">
        <v>860215</v>
      </c>
      <c r="G79" s="10" t="s">
        <v>2407</v>
      </c>
      <c r="H79" s="9">
        <v>68</v>
      </c>
      <c r="I79" s="9">
        <v>68</v>
      </c>
      <c r="J79" s="136" t="s">
        <v>2588</v>
      </c>
      <c r="K79" s="136" t="s">
        <v>136</v>
      </c>
      <c r="L79" s="136" t="s">
        <v>137</v>
      </c>
      <c r="M79" s="136" t="s">
        <v>97</v>
      </c>
      <c r="N79" s="136" t="s">
        <v>337</v>
      </c>
      <c r="O79" s="137">
        <v>6270</v>
      </c>
      <c r="P79" s="137">
        <f>O79/11*11</f>
        <v>6270</v>
      </c>
      <c r="Q79" s="137">
        <v>6270</v>
      </c>
      <c r="R79" s="137">
        <f>Q79</f>
        <v>6270</v>
      </c>
      <c r="S79" s="140" t="s">
        <v>73</v>
      </c>
      <c r="T79" s="136" t="s">
        <v>131</v>
      </c>
      <c r="U79" s="9" t="s">
        <v>224</v>
      </c>
      <c r="V79" s="8">
        <v>42736</v>
      </c>
      <c r="W79" s="8">
        <v>42736</v>
      </c>
      <c r="X79" s="8" t="s">
        <v>338</v>
      </c>
      <c r="Y79" s="148" t="s">
        <v>439</v>
      </c>
      <c r="Z79" s="9">
        <v>7726677821</v>
      </c>
      <c r="AA79" s="9">
        <v>772601001</v>
      </c>
      <c r="AB79" s="136" t="s">
        <v>97</v>
      </c>
      <c r="AC79" s="136" t="s">
        <v>595</v>
      </c>
      <c r="AD79" s="136">
        <v>55</v>
      </c>
      <c r="AE79" s="137" t="s">
        <v>340</v>
      </c>
      <c r="AF79" s="137" t="s">
        <v>440</v>
      </c>
      <c r="AG79" s="151">
        <v>45</v>
      </c>
      <c r="AH79" s="8" t="s">
        <v>197</v>
      </c>
      <c r="AI79" s="8">
        <v>42736</v>
      </c>
      <c r="AJ79" s="8">
        <v>42736</v>
      </c>
      <c r="AK79" s="8">
        <v>43069</v>
      </c>
      <c r="AL79" s="9">
        <v>2017</v>
      </c>
      <c r="AM79" s="141" t="s">
        <v>438</v>
      </c>
      <c r="AN79" s="137"/>
      <c r="AO79" s="9"/>
      <c r="AP79" s="9"/>
      <c r="AQ79" s="9"/>
      <c r="AR79" s="9"/>
      <c r="AS79" s="9"/>
      <c r="AT79" s="9"/>
      <c r="AU79" s="9"/>
      <c r="AV79" s="9"/>
      <c r="AW79" s="9"/>
    </row>
    <row r="80" spans="1:49" s="143" customFormat="1" ht="33.75">
      <c r="A80" s="136">
        <v>7</v>
      </c>
      <c r="B80" s="9" t="s">
        <v>441</v>
      </c>
      <c r="C80" s="136" t="s">
        <v>131</v>
      </c>
      <c r="D80" s="136" t="s">
        <v>336</v>
      </c>
      <c r="E80" s="136" t="s">
        <v>67</v>
      </c>
      <c r="F80" s="136">
        <v>860230</v>
      </c>
      <c r="G80" s="10" t="s">
        <v>2407</v>
      </c>
      <c r="H80" s="9">
        <v>68</v>
      </c>
      <c r="I80" s="9">
        <v>68</v>
      </c>
      <c r="J80" s="136" t="s">
        <v>2588</v>
      </c>
      <c r="K80" s="136" t="s">
        <v>136</v>
      </c>
      <c r="L80" s="136" t="s">
        <v>137</v>
      </c>
      <c r="M80" s="136" t="s">
        <v>97</v>
      </c>
      <c r="N80" s="136" t="s">
        <v>337</v>
      </c>
      <c r="O80" s="137">
        <v>6270</v>
      </c>
      <c r="P80" s="137">
        <f>O80/11*1</f>
        <v>570</v>
      </c>
      <c r="Q80" s="137">
        <v>6270</v>
      </c>
      <c r="R80" s="137">
        <f>Q80</f>
        <v>6270</v>
      </c>
      <c r="S80" s="140" t="s">
        <v>73</v>
      </c>
      <c r="T80" s="136" t="s">
        <v>131</v>
      </c>
      <c r="U80" s="9" t="s">
        <v>224</v>
      </c>
      <c r="V80" s="8">
        <v>43070</v>
      </c>
      <c r="W80" s="8">
        <v>43070</v>
      </c>
      <c r="X80" s="8" t="s">
        <v>338</v>
      </c>
      <c r="Y80" s="148" t="s">
        <v>439</v>
      </c>
      <c r="Z80" s="9">
        <v>7726677821</v>
      </c>
      <c r="AA80" s="9">
        <v>772601001</v>
      </c>
      <c r="AB80" s="136" t="s">
        <v>97</v>
      </c>
      <c r="AC80" s="136" t="s">
        <v>595</v>
      </c>
      <c r="AD80" s="136">
        <v>55</v>
      </c>
      <c r="AE80" s="137" t="s">
        <v>340</v>
      </c>
      <c r="AF80" s="137" t="s">
        <v>440</v>
      </c>
      <c r="AG80" s="151">
        <v>45</v>
      </c>
      <c r="AH80" s="8" t="s">
        <v>197</v>
      </c>
      <c r="AI80" s="8">
        <v>43070</v>
      </c>
      <c r="AJ80" s="8">
        <v>43070</v>
      </c>
      <c r="AK80" s="8">
        <v>43404</v>
      </c>
      <c r="AL80" s="9" t="s">
        <v>310</v>
      </c>
      <c r="AM80" s="141" t="s">
        <v>438</v>
      </c>
      <c r="AN80" s="137"/>
      <c r="AO80" s="9"/>
      <c r="AP80" s="9"/>
      <c r="AQ80" s="9"/>
      <c r="AR80" s="9"/>
      <c r="AS80" s="9"/>
      <c r="AT80" s="9"/>
      <c r="AU80" s="9"/>
      <c r="AV80" s="9"/>
      <c r="AW80" s="9"/>
    </row>
    <row r="81" spans="1:49" s="143" customFormat="1" ht="33.75">
      <c r="A81" s="136">
        <v>7</v>
      </c>
      <c r="B81" s="9" t="s">
        <v>442</v>
      </c>
      <c r="C81" s="136" t="s">
        <v>131</v>
      </c>
      <c r="D81" s="136" t="s">
        <v>336</v>
      </c>
      <c r="E81" s="136" t="s">
        <v>67</v>
      </c>
      <c r="F81" s="136">
        <v>860229</v>
      </c>
      <c r="G81" s="10" t="s">
        <v>2408</v>
      </c>
      <c r="H81" s="9">
        <v>68</v>
      </c>
      <c r="I81" s="9">
        <v>68</v>
      </c>
      <c r="J81" s="136" t="s">
        <v>2588</v>
      </c>
      <c r="K81" s="136" t="s">
        <v>136</v>
      </c>
      <c r="L81" s="136" t="s">
        <v>137</v>
      </c>
      <c r="M81" s="136" t="s">
        <v>97</v>
      </c>
      <c r="N81" s="136" t="s">
        <v>337</v>
      </c>
      <c r="O81" s="137">
        <v>111.86439</v>
      </c>
      <c r="P81" s="137">
        <f>O81/11*2</f>
        <v>20.338979999999999</v>
      </c>
      <c r="Q81" s="137">
        <v>111.86439</v>
      </c>
      <c r="R81" s="137">
        <f t="shared" ref="R81:R87" si="4">Q81*1.18</f>
        <v>131.99998019999998</v>
      </c>
      <c r="S81" s="140" t="s">
        <v>73</v>
      </c>
      <c r="T81" s="136" t="s">
        <v>131</v>
      </c>
      <c r="U81" s="9" t="s">
        <v>224</v>
      </c>
      <c r="V81" s="8">
        <v>43040</v>
      </c>
      <c r="W81" s="8">
        <v>43040</v>
      </c>
      <c r="X81" s="8" t="s">
        <v>338</v>
      </c>
      <c r="Y81" s="148" t="s">
        <v>444</v>
      </c>
      <c r="Z81" s="9">
        <v>5036063211</v>
      </c>
      <c r="AA81" s="9">
        <v>503601001</v>
      </c>
      <c r="AB81" s="136" t="s">
        <v>97</v>
      </c>
      <c r="AC81" s="136" t="s">
        <v>595</v>
      </c>
      <c r="AD81" s="136">
        <v>55</v>
      </c>
      <c r="AE81" s="137" t="s">
        <v>340</v>
      </c>
      <c r="AF81" s="137" t="s">
        <v>445</v>
      </c>
      <c r="AG81" s="151">
        <v>46</v>
      </c>
      <c r="AH81" s="8" t="s">
        <v>305</v>
      </c>
      <c r="AI81" s="8">
        <v>43040</v>
      </c>
      <c r="AJ81" s="8">
        <v>43040</v>
      </c>
      <c r="AK81" s="8">
        <v>43373</v>
      </c>
      <c r="AL81" s="9" t="s">
        <v>310</v>
      </c>
      <c r="AM81" s="141" t="s">
        <v>443</v>
      </c>
      <c r="AN81" s="137"/>
      <c r="AO81" s="9"/>
      <c r="AP81" s="9"/>
      <c r="AQ81" s="9"/>
      <c r="AR81" s="9"/>
      <c r="AS81" s="9"/>
      <c r="AT81" s="9"/>
      <c r="AU81" s="9"/>
      <c r="AV81" s="9"/>
      <c r="AW81" s="9"/>
    </row>
    <row r="82" spans="1:49" s="143" customFormat="1" ht="101.25">
      <c r="A82" s="136">
        <v>7</v>
      </c>
      <c r="B82" s="9" t="s">
        <v>446</v>
      </c>
      <c r="C82" s="136" t="s">
        <v>131</v>
      </c>
      <c r="D82" s="136" t="s">
        <v>336</v>
      </c>
      <c r="E82" s="136" t="s">
        <v>71</v>
      </c>
      <c r="F82" s="136">
        <v>860237</v>
      </c>
      <c r="G82" s="10" t="s">
        <v>447</v>
      </c>
      <c r="H82" s="9" t="s">
        <v>448</v>
      </c>
      <c r="I82" s="9" t="s">
        <v>2589</v>
      </c>
      <c r="J82" s="136" t="s">
        <v>298</v>
      </c>
      <c r="K82" s="136" t="s">
        <v>136</v>
      </c>
      <c r="L82" s="136" t="s">
        <v>137</v>
      </c>
      <c r="M82" s="136" t="s">
        <v>124</v>
      </c>
      <c r="N82" s="136" t="s">
        <v>337</v>
      </c>
      <c r="O82" s="137">
        <v>4925.2879999999996</v>
      </c>
      <c r="P82" s="137">
        <v>656.71</v>
      </c>
      <c r="Q82" s="137">
        <v>4925.2879999999996</v>
      </c>
      <c r="R82" s="137">
        <f t="shared" si="4"/>
        <v>5811.8398399999987</v>
      </c>
      <c r="S82" s="136" t="s">
        <v>214</v>
      </c>
      <c r="T82" s="136" t="s">
        <v>131</v>
      </c>
      <c r="U82" s="9" t="s">
        <v>215</v>
      </c>
      <c r="V82" s="8">
        <f>W82-45</f>
        <v>42987</v>
      </c>
      <c r="W82" s="8">
        <f>AI82-20</f>
        <v>43032</v>
      </c>
      <c r="X82" s="151"/>
      <c r="Y82" s="148"/>
      <c r="Z82" s="9"/>
      <c r="AA82" s="9"/>
      <c r="AB82" s="136" t="s">
        <v>449</v>
      </c>
      <c r="AC82" s="136" t="s">
        <v>209</v>
      </c>
      <c r="AD82" s="136">
        <v>55</v>
      </c>
      <c r="AE82" s="137" t="s">
        <v>340</v>
      </c>
      <c r="AF82" s="137">
        <v>7991.6</v>
      </c>
      <c r="AG82" s="151">
        <v>45.46</v>
      </c>
      <c r="AH82" s="8" t="s">
        <v>450</v>
      </c>
      <c r="AI82" s="8">
        <v>43052</v>
      </c>
      <c r="AJ82" s="8">
        <v>43052</v>
      </c>
      <c r="AK82" s="8">
        <v>43416</v>
      </c>
      <c r="AL82" s="9" t="s">
        <v>310</v>
      </c>
      <c r="AM82" s="9"/>
      <c r="AN82" s="137"/>
      <c r="AO82" s="9"/>
      <c r="AP82" s="9"/>
      <c r="AQ82" s="9"/>
      <c r="AR82" s="9"/>
      <c r="AS82" s="9"/>
      <c r="AT82" s="9"/>
      <c r="AU82" s="9"/>
      <c r="AV82" s="9"/>
      <c r="AW82" s="9" t="s">
        <v>273</v>
      </c>
    </row>
    <row r="83" spans="1:49" s="143" customFormat="1" ht="78.75">
      <c r="A83" s="136">
        <v>7</v>
      </c>
      <c r="B83" s="9" t="s">
        <v>451</v>
      </c>
      <c r="C83" s="136" t="s">
        <v>131</v>
      </c>
      <c r="D83" s="136" t="s">
        <v>452</v>
      </c>
      <c r="E83" s="136" t="s">
        <v>190</v>
      </c>
      <c r="F83" s="136">
        <v>86000231</v>
      </c>
      <c r="G83" s="10" t="s">
        <v>2496</v>
      </c>
      <c r="H83" s="9" t="s">
        <v>454</v>
      </c>
      <c r="I83" s="9" t="s">
        <v>455</v>
      </c>
      <c r="J83" s="9" t="s">
        <v>136</v>
      </c>
      <c r="K83" s="136" t="s">
        <v>136</v>
      </c>
      <c r="L83" s="136" t="s">
        <v>137</v>
      </c>
      <c r="M83" s="136" t="s">
        <v>93</v>
      </c>
      <c r="N83" s="136" t="s">
        <v>456</v>
      </c>
      <c r="O83" s="137">
        <v>40149</v>
      </c>
      <c r="P83" s="137">
        <v>40149</v>
      </c>
      <c r="Q83" s="137">
        <v>40149</v>
      </c>
      <c r="R83" s="137">
        <f t="shared" si="4"/>
        <v>47375.82</v>
      </c>
      <c r="S83" s="140" t="str">
        <f t="shared" ref="S83:S86" si="5">IF(R83&gt;10000,"Открытый конкурс","Открытый запрос предложений")</f>
        <v>Открытый конкурс</v>
      </c>
      <c r="T83" s="136" t="s">
        <v>131</v>
      </c>
      <c r="U83" s="9" t="s">
        <v>457</v>
      </c>
      <c r="V83" s="8">
        <v>42807</v>
      </c>
      <c r="W83" s="8">
        <v>42867</v>
      </c>
      <c r="X83" s="151"/>
      <c r="Y83" s="148"/>
      <c r="Z83" s="9"/>
      <c r="AA83" s="9"/>
      <c r="AB83" s="136" t="s">
        <v>453</v>
      </c>
      <c r="AC83" s="136" t="s">
        <v>209</v>
      </c>
      <c r="AD83" s="136">
        <v>796</v>
      </c>
      <c r="AE83" s="137" t="s">
        <v>177</v>
      </c>
      <c r="AF83" s="137">
        <v>6936</v>
      </c>
      <c r="AG83" s="151">
        <v>45</v>
      </c>
      <c r="AH83" s="8" t="s">
        <v>197</v>
      </c>
      <c r="AI83" s="8">
        <v>42887</v>
      </c>
      <c r="AJ83" s="8">
        <v>42887</v>
      </c>
      <c r="AK83" s="146">
        <v>43100</v>
      </c>
      <c r="AL83" s="9">
        <v>2017</v>
      </c>
      <c r="AM83" s="9"/>
      <c r="AN83" s="137"/>
      <c r="AO83" s="9"/>
      <c r="AP83" s="9"/>
      <c r="AQ83" s="9"/>
      <c r="AR83" s="9"/>
      <c r="AS83" s="9"/>
      <c r="AT83" s="9"/>
      <c r="AU83" s="9"/>
      <c r="AV83" s="9"/>
      <c r="AW83" s="9" t="s">
        <v>5251</v>
      </c>
    </row>
    <row r="84" spans="1:49" s="143" customFormat="1" ht="78.75">
      <c r="A84" s="136">
        <v>7</v>
      </c>
      <c r="B84" s="9" t="s">
        <v>458</v>
      </c>
      <c r="C84" s="136" t="s">
        <v>131</v>
      </c>
      <c r="D84" s="136" t="s">
        <v>452</v>
      </c>
      <c r="E84" s="136" t="s">
        <v>190</v>
      </c>
      <c r="F84" s="136">
        <v>86000232</v>
      </c>
      <c r="G84" s="10" t="s">
        <v>459</v>
      </c>
      <c r="H84" s="9" t="s">
        <v>454</v>
      </c>
      <c r="I84" s="9" t="s">
        <v>455</v>
      </c>
      <c r="J84" s="9" t="s">
        <v>136</v>
      </c>
      <c r="K84" s="136" t="s">
        <v>136</v>
      </c>
      <c r="L84" s="136" t="s">
        <v>193</v>
      </c>
      <c r="M84" s="136" t="s">
        <v>93</v>
      </c>
      <c r="N84" s="136" t="s">
        <v>456</v>
      </c>
      <c r="O84" s="137">
        <v>77936</v>
      </c>
      <c r="P84" s="137">
        <v>77936</v>
      </c>
      <c r="Q84" s="137">
        <v>77936</v>
      </c>
      <c r="R84" s="137">
        <f t="shared" si="4"/>
        <v>91964.479999999996</v>
      </c>
      <c r="S84" s="140" t="str">
        <f t="shared" si="5"/>
        <v>Открытый конкурс</v>
      </c>
      <c r="T84" s="136" t="s">
        <v>131</v>
      </c>
      <c r="U84" s="9" t="s">
        <v>457</v>
      </c>
      <c r="V84" s="8">
        <v>42807</v>
      </c>
      <c r="W84" s="8">
        <v>42867</v>
      </c>
      <c r="X84" s="151"/>
      <c r="Y84" s="148"/>
      <c r="Z84" s="9"/>
      <c r="AA84" s="9"/>
      <c r="AB84" s="136" t="s">
        <v>459</v>
      </c>
      <c r="AC84" s="136" t="s">
        <v>209</v>
      </c>
      <c r="AD84" s="136">
        <v>796</v>
      </c>
      <c r="AE84" s="137" t="s">
        <v>177</v>
      </c>
      <c r="AF84" s="137">
        <v>23566</v>
      </c>
      <c r="AG84" s="151">
        <v>46</v>
      </c>
      <c r="AH84" s="8" t="s">
        <v>201</v>
      </c>
      <c r="AI84" s="8">
        <v>42887</v>
      </c>
      <c r="AJ84" s="8">
        <v>42887</v>
      </c>
      <c r="AK84" s="146">
        <v>43100</v>
      </c>
      <c r="AL84" s="9">
        <v>2017</v>
      </c>
      <c r="AM84" s="9"/>
      <c r="AN84" s="137"/>
      <c r="AO84" s="9"/>
      <c r="AP84" s="9"/>
      <c r="AQ84" s="9"/>
      <c r="AR84" s="9"/>
      <c r="AS84" s="9"/>
      <c r="AT84" s="9"/>
      <c r="AU84" s="9"/>
      <c r="AV84" s="9"/>
      <c r="AW84" s="9" t="s">
        <v>5251</v>
      </c>
    </row>
    <row r="85" spans="1:49" s="143" customFormat="1" ht="90">
      <c r="A85" s="136">
        <v>3</v>
      </c>
      <c r="B85" s="9" t="s">
        <v>460</v>
      </c>
      <c r="C85" s="136" t="s">
        <v>131</v>
      </c>
      <c r="D85" s="136" t="s">
        <v>461</v>
      </c>
      <c r="E85" s="136" t="s">
        <v>71</v>
      </c>
      <c r="F85" s="136">
        <v>86000192</v>
      </c>
      <c r="G85" s="10" t="s">
        <v>462</v>
      </c>
      <c r="H85" s="9" t="s">
        <v>454</v>
      </c>
      <c r="I85" s="9" t="s">
        <v>455</v>
      </c>
      <c r="J85" s="9" t="s">
        <v>136</v>
      </c>
      <c r="K85" s="136" t="s">
        <v>136</v>
      </c>
      <c r="L85" s="136" t="s">
        <v>193</v>
      </c>
      <c r="M85" s="136" t="s">
        <v>90</v>
      </c>
      <c r="N85" s="136" t="s">
        <v>463</v>
      </c>
      <c r="O85" s="137">
        <v>57886</v>
      </c>
      <c r="P85" s="137">
        <v>57886</v>
      </c>
      <c r="Q85" s="137">
        <v>57886</v>
      </c>
      <c r="R85" s="137">
        <f t="shared" si="4"/>
        <v>68305.48</v>
      </c>
      <c r="S85" s="140" t="str">
        <f t="shared" si="5"/>
        <v>Открытый конкурс</v>
      </c>
      <c r="T85" s="136" t="s">
        <v>131</v>
      </c>
      <c r="U85" s="9" t="s">
        <v>457</v>
      </c>
      <c r="V85" s="8">
        <v>42775</v>
      </c>
      <c r="W85" s="8">
        <v>42835</v>
      </c>
      <c r="X85" s="151"/>
      <c r="Y85" s="148"/>
      <c r="Z85" s="9"/>
      <c r="AA85" s="9"/>
      <c r="AB85" s="136" t="s">
        <v>462</v>
      </c>
      <c r="AC85" s="136" t="s">
        <v>209</v>
      </c>
      <c r="AD85" s="136">
        <v>796</v>
      </c>
      <c r="AE85" s="137" t="s">
        <v>177</v>
      </c>
      <c r="AF85" s="137">
        <v>4850</v>
      </c>
      <c r="AG85" s="151">
        <v>46.45</v>
      </c>
      <c r="AH85" s="8" t="s">
        <v>464</v>
      </c>
      <c r="AI85" s="8">
        <v>42855</v>
      </c>
      <c r="AJ85" s="8">
        <v>42856</v>
      </c>
      <c r="AK85" s="146">
        <v>43100</v>
      </c>
      <c r="AL85" s="9">
        <v>2017</v>
      </c>
      <c r="AM85" s="9"/>
      <c r="AN85" s="137"/>
      <c r="AO85" s="9"/>
      <c r="AP85" s="9"/>
      <c r="AQ85" s="9"/>
      <c r="AR85" s="9"/>
      <c r="AS85" s="9"/>
      <c r="AT85" s="9"/>
      <c r="AU85" s="9"/>
      <c r="AV85" s="9"/>
      <c r="AW85" s="9" t="s">
        <v>5251</v>
      </c>
    </row>
    <row r="86" spans="1:49" s="143" customFormat="1" ht="67.5">
      <c r="A86" s="136">
        <v>3</v>
      </c>
      <c r="B86" s="9" t="s">
        <v>465</v>
      </c>
      <c r="C86" s="136" t="s">
        <v>131</v>
      </c>
      <c r="D86" s="136" t="s">
        <v>461</v>
      </c>
      <c r="E86" s="136" t="s">
        <v>71</v>
      </c>
      <c r="F86" s="136">
        <v>86000193</v>
      </c>
      <c r="G86" s="10" t="s">
        <v>466</v>
      </c>
      <c r="H86" s="9" t="s">
        <v>454</v>
      </c>
      <c r="I86" s="9" t="s">
        <v>455</v>
      </c>
      <c r="J86" s="9" t="s">
        <v>136</v>
      </c>
      <c r="K86" s="136" t="s">
        <v>136</v>
      </c>
      <c r="L86" s="136" t="s">
        <v>193</v>
      </c>
      <c r="M86" s="136" t="s">
        <v>92</v>
      </c>
      <c r="N86" s="136" t="s">
        <v>463</v>
      </c>
      <c r="O86" s="137">
        <v>50024.3</v>
      </c>
      <c r="P86" s="137">
        <v>50024.3</v>
      </c>
      <c r="Q86" s="137">
        <v>50024.3</v>
      </c>
      <c r="R86" s="137">
        <f t="shared" si="4"/>
        <v>59028.673999999999</v>
      </c>
      <c r="S86" s="140" t="str">
        <f t="shared" si="5"/>
        <v>Открытый конкурс</v>
      </c>
      <c r="T86" s="136" t="s">
        <v>131</v>
      </c>
      <c r="U86" s="9" t="s">
        <v>457</v>
      </c>
      <c r="V86" s="8">
        <v>42705</v>
      </c>
      <c r="W86" s="8">
        <v>42767</v>
      </c>
      <c r="X86" s="8"/>
      <c r="Y86" s="148"/>
      <c r="Z86" s="9"/>
      <c r="AA86" s="9"/>
      <c r="AB86" s="136" t="s">
        <v>466</v>
      </c>
      <c r="AC86" s="136" t="s">
        <v>209</v>
      </c>
      <c r="AD86" s="136">
        <v>796</v>
      </c>
      <c r="AE86" s="137" t="s">
        <v>177</v>
      </c>
      <c r="AF86" s="137">
        <v>53126</v>
      </c>
      <c r="AG86" s="151">
        <v>46.45</v>
      </c>
      <c r="AH86" s="8" t="s">
        <v>464</v>
      </c>
      <c r="AI86" s="8">
        <v>42786</v>
      </c>
      <c r="AJ86" s="146">
        <v>42795</v>
      </c>
      <c r="AK86" s="146">
        <v>43100</v>
      </c>
      <c r="AL86" s="9">
        <v>2017</v>
      </c>
      <c r="AM86" s="9"/>
      <c r="AN86" s="137"/>
      <c r="AO86" s="9"/>
      <c r="AP86" s="9"/>
      <c r="AQ86" s="9"/>
      <c r="AR86" s="9"/>
      <c r="AS86" s="9"/>
      <c r="AT86" s="9"/>
      <c r="AU86" s="9"/>
      <c r="AV86" s="9"/>
      <c r="AW86" s="9" t="s">
        <v>5251</v>
      </c>
    </row>
    <row r="87" spans="1:49" s="143" customFormat="1" ht="67.5">
      <c r="A87" s="136">
        <v>3</v>
      </c>
      <c r="B87" s="9" t="s">
        <v>467</v>
      </c>
      <c r="C87" s="136" t="s">
        <v>131</v>
      </c>
      <c r="D87" s="136" t="s">
        <v>461</v>
      </c>
      <c r="E87" s="136" t="s">
        <v>71</v>
      </c>
      <c r="F87" s="136">
        <v>86000194</v>
      </c>
      <c r="G87" s="10" t="s">
        <v>468</v>
      </c>
      <c r="H87" s="9" t="s">
        <v>454</v>
      </c>
      <c r="I87" s="9" t="s">
        <v>455</v>
      </c>
      <c r="J87" s="136" t="s">
        <v>136</v>
      </c>
      <c r="K87" s="136" t="s">
        <v>136</v>
      </c>
      <c r="L87" s="136" t="s">
        <v>193</v>
      </c>
      <c r="M87" s="136" t="s">
        <v>92</v>
      </c>
      <c r="N87" s="136" t="s">
        <v>463</v>
      </c>
      <c r="O87" s="137">
        <v>4114.7</v>
      </c>
      <c r="P87" s="137">
        <v>4114.7</v>
      </c>
      <c r="Q87" s="137">
        <v>4114.7</v>
      </c>
      <c r="R87" s="137">
        <f t="shared" si="4"/>
        <v>4855.3459999999995</v>
      </c>
      <c r="S87" s="136" t="s">
        <v>214</v>
      </c>
      <c r="T87" s="136" t="s">
        <v>131</v>
      </c>
      <c r="U87" s="9" t="s">
        <v>457</v>
      </c>
      <c r="V87" s="8">
        <v>42851</v>
      </c>
      <c r="W87" s="8">
        <v>42896</v>
      </c>
      <c r="X87" s="151"/>
      <c r="Y87" s="148"/>
      <c r="Z87" s="9"/>
      <c r="AA87" s="9"/>
      <c r="AB87" s="136" t="s">
        <v>468</v>
      </c>
      <c r="AC87" s="136" t="s">
        <v>209</v>
      </c>
      <c r="AD87" s="136">
        <v>796</v>
      </c>
      <c r="AE87" s="137" t="s">
        <v>177</v>
      </c>
      <c r="AF87" s="137">
        <v>225</v>
      </c>
      <c r="AG87" s="151">
        <v>46.45</v>
      </c>
      <c r="AH87" s="8" t="s">
        <v>464</v>
      </c>
      <c r="AI87" s="8">
        <v>42916</v>
      </c>
      <c r="AJ87" s="8">
        <v>42917</v>
      </c>
      <c r="AK87" s="8">
        <v>43008</v>
      </c>
      <c r="AL87" s="9">
        <v>2017</v>
      </c>
      <c r="AM87" s="9"/>
      <c r="AN87" s="137"/>
      <c r="AO87" s="9"/>
      <c r="AP87" s="9"/>
      <c r="AQ87" s="9"/>
      <c r="AR87" s="9"/>
      <c r="AS87" s="9"/>
      <c r="AT87" s="9"/>
      <c r="AU87" s="9"/>
      <c r="AV87" s="9"/>
      <c r="AW87" s="9" t="s">
        <v>5251</v>
      </c>
    </row>
    <row r="88" spans="1:49" s="143" customFormat="1" ht="78.75">
      <c r="A88" s="136">
        <v>7</v>
      </c>
      <c r="B88" s="136" t="s">
        <v>475</v>
      </c>
      <c r="C88" s="136" t="s">
        <v>131</v>
      </c>
      <c r="D88" s="136" t="s">
        <v>476</v>
      </c>
      <c r="E88" s="136" t="s">
        <v>67</v>
      </c>
      <c r="F88" s="136">
        <v>845429</v>
      </c>
      <c r="G88" s="10" t="s">
        <v>477</v>
      </c>
      <c r="H88" s="136" t="s">
        <v>478</v>
      </c>
      <c r="I88" s="9" t="s">
        <v>479</v>
      </c>
      <c r="J88" s="136" t="s">
        <v>2588</v>
      </c>
      <c r="K88" s="136" t="s">
        <v>136</v>
      </c>
      <c r="L88" s="140" t="s">
        <v>193</v>
      </c>
      <c r="M88" s="140" t="s">
        <v>99</v>
      </c>
      <c r="N88" s="136" t="s">
        <v>480</v>
      </c>
      <c r="O88" s="137">
        <v>441.5</v>
      </c>
      <c r="P88" s="137">
        <v>0</v>
      </c>
      <c r="Q88" s="137">
        <v>441.5</v>
      </c>
      <c r="R88" s="137">
        <v>520.96</v>
      </c>
      <c r="S88" s="140" t="s">
        <v>73</v>
      </c>
      <c r="T88" s="136" t="s">
        <v>131</v>
      </c>
      <c r="U88" s="140" t="s">
        <v>156</v>
      </c>
      <c r="V88" s="8">
        <v>43094</v>
      </c>
      <c r="W88" s="8">
        <v>43094</v>
      </c>
      <c r="X88" s="141" t="s">
        <v>481</v>
      </c>
      <c r="Y88" s="141" t="s">
        <v>482</v>
      </c>
      <c r="Z88" s="9">
        <v>7717127211</v>
      </c>
      <c r="AA88" s="9">
        <v>771702001</v>
      </c>
      <c r="AB88" s="141" t="s">
        <v>483</v>
      </c>
      <c r="AC88" s="136" t="s">
        <v>484</v>
      </c>
      <c r="AD88" s="9" t="s">
        <v>485</v>
      </c>
      <c r="AE88" s="141" t="s">
        <v>486</v>
      </c>
      <c r="AF88" s="136">
        <v>1</v>
      </c>
      <c r="AG88" s="8" t="s">
        <v>487</v>
      </c>
      <c r="AH88" s="141" t="s">
        <v>488</v>
      </c>
      <c r="AI88" s="8">
        <v>43094</v>
      </c>
      <c r="AJ88" s="8">
        <v>43094</v>
      </c>
      <c r="AK88" s="8">
        <v>43458</v>
      </c>
      <c r="AL88" s="9" t="s">
        <v>489</v>
      </c>
      <c r="AM88" s="9"/>
      <c r="AN88" s="137"/>
      <c r="AO88" s="9"/>
      <c r="AP88" s="9"/>
      <c r="AQ88" s="9"/>
      <c r="AR88" s="9"/>
      <c r="AS88" s="9"/>
      <c r="AT88" s="9"/>
      <c r="AU88" s="9"/>
      <c r="AV88" s="9"/>
      <c r="AW88" s="9"/>
    </row>
    <row r="89" spans="1:49" s="143" customFormat="1" ht="101.25">
      <c r="A89" s="136">
        <v>7</v>
      </c>
      <c r="B89" s="136" t="s">
        <v>490</v>
      </c>
      <c r="C89" s="136" t="s">
        <v>131</v>
      </c>
      <c r="D89" s="136" t="s">
        <v>476</v>
      </c>
      <c r="E89" s="136" t="s">
        <v>67</v>
      </c>
      <c r="F89" s="136">
        <v>845428</v>
      </c>
      <c r="G89" s="10" t="s">
        <v>2549</v>
      </c>
      <c r="H89" s="136" t="s">
        <v>322</v>
      </c>
      <c r="I89" s="9" t="s">
        <v>491</v>
      </c>
      <c r="J89" s="136" t="s">
        <v>2588</v>
      </c>
      <c r="K89" s="136" t="s">
        <v>136</v>
      </c>
      <c r="L89" s="140" t="s">
        <v>193</v>
      </c>
      <c r="M89" s="140" t="s">
        <v>99</v>
      </c>
      <c r="N89" s="136" t="s">
        <v>492</v>
      </c>
      <c r="O89" s="137">
        <v>1184.22</v>
      </c>
      <c r="P89" s="137">
        <v>1184.22</v>
      </c>
      <c r="Q89" s="137">
        <v>1184.22</v>
      </c>
      <c r="R89" s="137">
        <v>1397.38</v>
      </c>
      <c r="S89" s="140" t="s">
        <v>73</v>
      </c>
      <c r="T89" s="136" t="s">
        <v>131</v>
      </c>
      <c r="U89" s="140" t="s">
        <v>156</v>
      </c>
      <c r="V89" s="8">
        <v>42782</v>
      </c>
      <c r="W89" s="8">
        <v>42782</v>
      </c>
      <c r="X89" s="141" t="s">
        <v>481</v>
      </c>
      <c r="Y89" s="141" t="s">
        <v>493</v>
      </c>
      <c r="Z89" s="9">
        <v>4716016979</v>
      </c>
      <c r="AA89" s="9">
        <v>500743002</v>
      </c>
      <c r="AB89" s="141" t="s">
        <v>483</v>
      </c>
      <c r="AC89" s="136" t="s">
        <v>484</v>
      </c>
      <c r="AD89" s="9" t="s">
        <v>494</v>
      </c>
      <c r="AE89" s="141" t="s">
        <v>495</v>
      </c>
      <c r="AF89" s="136">
        <v>613.4</v>
      </c>
      <c r="AG89" s="8" t="s">
        <v>496</v>
      </c>
      <c r="AH89" s="141" t="s">
        <v>497</v>
      </c>
      <c r="AI89" s="8">
        <v>42782</v>
      </c>
      <c r="AJ89" s="8">
        <v>42782</v>
      </c>
      <c r="AK89" s="8">
        <v>43116</v>
      </c>
      <c r="AL89" s="9" t="s">
        <v>489</v>
      </c>
      <c r="AM89" s="9"/>
      <c r="AN89" s="137"/>
      <c r="AO89" s="9"/>
      <c r="AP89" s="9"/>
      <c r="AQ89" s="9"/>
      <c r="AR89" s="9"/>
      <c r="AS89" s="9"/>
      <c r="AT89" s="9"/>
      <c r="AU89" s="9"/>
      <c r="AV89" s="9"/>
      <c r="AW89" s="9"/>
    </row>
    <row r="90" spans="1:49" s="143" customFormat="1" ht="180">
      <c r="A90" s="136">
        <v>7</v>
      </c>
      <c r="B90" s="136" t="s">
        <v>498</v>
      </c>
      <c r="C90" s="136" t="s">
        <v>131</v>
      </c>
      <c r="D90" s="136" t="s">
        <v>499</v>
      </c>
      <c r="E90" s="136" t="s">
        <v>71</v>
      </c>
      <c r="F90" s="136">
        <v>838831</v>
      </c>
      <c r="G90" s="10" t="s">
        <v>2409</v>
      </c>
      <c r="H90" s="136" t="s">
        <v>454</v>
      </c>
      <c r="I90" s="9" t="s">
        <v>501</v>
      </c>
      <c r="J90" s="136" t="s">
        <v>136</v>
      </c>
      <c r="K90" s="136" t="s">
        <v>136</v>
      </c>
      <c r="L90" s="140" t="s">
        <v>137</v>
      </c>
      <c r="M90" s="140" t="s">
        <v>88</v>
      </c>
      <c r="N90" s="136" t="s">
        <v>502</v>
      </c>
      <c r="O90" s="137">
        <v>2522.7623187380004</v>
      </c>
      <c r="P90" s="137">
        <v>2522.7623187380004</v>
      </c>
      <c r="Q90" s="137">
        <v>2522.7623187380004</v>
      </c>
      <c r="R90" s="137">
        <f t="shared" ref="R90:R106" si="6">Q90*1.18</f>
        <v>2976.8595361108405</v>
      </c>
      <c r="S90" s="140" t="s">
        <v>73</v>
      </c>
      <c r="T90" s="140" t="s">
        <v>131</v>
      </c>
      <c r="U90" s="140" t="s">
        <v>156</v>
      </c>
      <c r="V90" s="8">
        <v>42736</v>
      </c>
      <c r="W90" s="8">
        <v>42736</v>
      </c>
      <c r="X90" s="8" t="s">
        <v>225</v>
      </c>
      <c r="Y90" s="140" t="s">
        <v>504</v>
      </c>
      <c r="Z90" s="9">
        <v>7736520080</v>
      </c>
      <c r="AA90" s="9">
        <v>997450001</v>
      </c>
      <c r="AB90" s="141" t="s">
        <v>505</v>
      </c>
      <c r="AC90" s="136" t="s">
        <v>506</v>
      </c>
      <c r="AD90" s="9">
        <v>245</v>
      </c>
      <c r="AE90" s="9" t="s">
        <v>608</v>
      </c>
      <c r="AF90" s="136">
        <v>630000</v>
      </c>
      <c r="AG90" s="151">
        <v>46600000</v>
      </c>
      <c r="AH90" s="141" t="s">
        <v>507</v>
      </c>
      <c r="AI90" s="8">
        <v>42736</v>
      </c>
      <c r="AJ90" s="8">
        <f t="shared" ref="AJ90:AJ100" si="7">AI90</f>
        <v>42736</v>
      </c>
      <c r="AK90" s="146">
        <v>43100</v>
      </c>
      <c r="AL90" s="9">
        <v>2017</v>
      </c>
      <c r="AM90" s="136" t="s">
        <v>2551</v>
      </c>
      <c r="AN90" s="137"/>
      <c r="AO90" s="9"/>
      <c r="AP90" s="9"/>
      <c r="AQ90" s="9"/>
      <c r="AR90" s="9"/>
      <c r="AS90" s="9"/>
      <c r="AT90" s="9"/>
      <c r="AU90" s="9"/>
      <c r="AV90" s="9"/>
      <c r="AW90" s="9"/>
    </row>
    <row r="91" spans="1:49" s="143" customFormat="1" ht="67.5" customHeight="1">
      <c r="A91" s="136">
        <v>7</v>
      </c>
      <c r="B91" s="136" t="s">
        <v>508</v>
      </c>
      <c r="C91" s="136" t="s">
        <v>131</v>
      </c>
      <c r="D91" s="136" t="s">
        <v>499</v>
      </c>
      <c r="E91" s="136" t="s">
        <v>71</v>
      </c>
      <c r="F91" s="136">
        <v>838832</v>
      </c>
      <c r="G91" s="10" t="s">
        <v>2498</v>
      </c>
      <c r="H91" s="136" t="s">
        <v>454</v>
      </c>
      <c r="I91" s="9" t="s">
        <v>501</v>
      </c>
      <c r="J91" s="136" t="s">
        <v>136</v>
      </c>
      <c r="K91" s="136" t="s">
        <v>136</v>
      </c>
      <c r="L91" s="140" t="s">
        <v>137</v>
      </c>
      <c r="M91" s="140" t="s">
        <v>88</v>
      </c>
      <c r="N91" s="136" t="s">
        <v>502</v>
      </c>
      <c r="O91" s="137">
        <v>12524.145339106999</v>
      </c>
      <c r="P91" s="137">
        <v>12524.145339106999</v>
      </c>
      <c r="Q91" s="137">
        <v>12524.145339106999</v>
      </c>
      <c r="R91" s="137">
        <f t="shared" si="6"/>
        <v>14778.491500146258</v>
      </c>
      <c r="S91" s="140" t="s">
        <v>73</v>
      </c>
      <c r="T91" s="140" t="s">
        <v>131</v>
      </c>
      <c r="U91" s="140" t="s">
        <v>156</v>
      </c>
      <c r="V91" s="8">
        <v>42736</v>
      </c>
      <c r="W91" s="8">
        <v>42736</v>
      </c>
      <c r="X91" s="8" t="s">
        <v>225</v>
      </c>
      <c r="Y91" s="140" t="s">
        <v>509</v>
      </c>
      <c r="Z91" s="9">
        <v>7736520080</v>
      </c>
      <c r="AA91" s="9">
        <v>997450001</v>
      </c>
      <c r="AB91" s="141" t="s">
        <v>505</v>
      </c>
      <c r="AC91" s="136" t="s">
        <v>506</v>
      </c>
      <c r="AD91" s="9">
        <v>245</v>
      </c>
      <c r="AE91" s="9" t="s">
        <v>608</v>
      </c>
      <c r="AF91" s="136">
        <v>3300000</v>
      </c>
      <c r="AG91" s="151">
        <v>46600000</v>
      </c>
      <c r="AH91" s="141" t="s">
        <v>507</v>
      </c>
      <c r="AI91" s="8">
        <v>42736</v>
      </c>
      <c r="AJ91" s="8">
        <f t="shared" si="7"/>
        <v>42736</v>
      </c>
      <c r="AK91" s="146">
        <v>43100</v>
      </c>
      <c r="AL91" s="9">
        <v>2017</v>
      </c>
      <c r="AM91" s="136" t="s">
        <v>2497</v>
      </c>
      <c r="AN91" s="137"/>
      <c r="AO91" s="9"/>
      <c r="AP91" s="9"/>
      <c r="AQ91" s="9"/>
      <c r="AR91" s="9"/>
      <c r="AS91" s="9"/>
      <c r="AT91" s="9"/>
      <c r="AU91" s="9"/>
      <c r="AV91" s="9"/>
      <c r="AW91" s="9"/>
    </row>
    <row r="92" spans="1:49" s="143" customFormat="1" ht="56.25">
      <c r="A92" s="136">
        <v>7</v>
      </c>
      <c r="B92" s="136" t="s">
        <v>510</v>
      </c>
      <c r="C92" s="136" t="s">
        <v>131</v>
      </c>
      <c r="D92" s="136" t="s">
        <v>499</v>
      </c>
      <c r="E92" s="136" t="s">
        <v>71</v>
      </c>
      <c r="F92" s="136">
        <v>838833</v>
      </c>
      <c r="G92" s="10" t="s">
        <v>2410</v>
      </c>
      <c r="H92" s="136" t="s">
        <v>454</v>
      </c>
      <c r="I92" s="9" t="s">
        <v>501</v>
      </c>
      <c r="J92" s="136" t="s">
        <v>136</v>
      </c>
      <c r="K92" s="136" t="s">
        <v>136</v>
      </c>
      <c r="L92" s="140" t="s">
        <v>137</v>
      </c>
      <c r="M92" s="140" t="s">
        <v>88</v>
      </c>
      <c r="N92" s="136" t="s">
        <v>502</v>
      </c>
      <c r="O92" s="137">
        <v>18117.213109833003</v>
      </c>
      <c r="P92" s="137">
        <v>18117.213109833003</v>
      </c>
      <c r="Q92" s="137">
        <v>18117.213109833003</v>
      </c>
      <c r="R92" s="137">
        <f t="shared" si="6"/>
        <v>21378.311469602941</v>
      </c>
      <c r="S92" s="140" t="s">
        <v>73</v>
      </c>
      <c r="T92" s="140" t="s">
        <v>131</v>
      </c>
      <c r="U92" s="140" t="s">
        <v>156</v>
      </c>
      <c r="V92" s="8">
        <v>42736</v>
      </c>
      <c r="W92" s="8">
        <v>42736</v>
      </c>
      <c r="X92" s="8" t="s">
        <v>225</v>
      </c>
      <c r="Y92" s="140" t="s">
        <v>511</v>
      </c>
      <c r="Z92" s="9">
        <v>7736520080</v>
      </c>
      <c r="AA92" s="9">
        <v>997450001</v>
      </c>
      <c r="AB92" s="141" t="s">
        <v>505</v>
      </c>
      <c r="AC92" s="136" t="s">
        <v>506</v>
      </c>
      <c r="AD92" s="9">
        <v>245</v>
      </c>
      <c r="AE92" s="9" t="s">
        <v>608</v>
      </c>
      <c r="AF92" s="136">
        <v>4600000</v>
      </c>
      <c r="AG92" s="151">
        <v>46600000</v>
      </c>
      <c r="AH92" s="141" t="s">
        <v>507</v>
      </c>
      <c r="AI92" s="8">
        <v>42736</v>
      </c>
      <c r="AJ92" s="8">
        <f t="shared" si="7"/>
        <v>42736</v>
      </c>
      <c r="AK92" s="146">
        <v>43100</v>
      </c>
      <c r="AL92" s="9">
        <v>2017</v>
      </c>
      <c r="AM92" s="136" t="s">
        <v>2499</v>
      </c>
      <c r="AN92" s="137"/>
      <c r="AO92" s="9"/>
      <c r="AP92" s="9"/>
      <c r="AQ92" s="9"/>
      <c r="AR92" s="9"/>
      <c r="AS92" s="9"/>
      <c r="AT92" s="9"/>
      <c r="AU92" s="9"/>
      <c r="AV92" s="9"/>
      <c r="AW92" s="9"/>
    </row>
    <row r="93" spans="1:49" s="143" customFormat="1" ht="90">
      <c r="A93" s="136">
        <v>7</v>
      </c>
      <c r="B93" s="136" t="s">
        <v>512</v>
      </c>
      <c r="C93" s="136" t="s">
        <v>131</v>
      </c>
      <c r="D93" s="136" t="s">
        <v>499</v>
      </c>
      <c r="E93" s="136" t="s">
        <v>71</v>
      </c>
      <c r="F93" s="136">
        <v>838834</v>
      </c>
      <c r="G93" s="10" t="s">
        <v>2500</v>
      </c>
      <c r="H93" s="136" t="s">
        <v>454</v>
      </c>
      <c r="I93" s="9" t="s">
        <v>501</v>
      </c>
      <c r="J93" s="136" t="s">
        <v>136</v>
      </c>
      <c r="K93" s="136" t="s">
        <v>136</v>
      </c>
      <c r="L93" s="140" t="s">
        <v>137</v>
      </c>
      <c r="M93" s="140" t="s">
        <v>88</v>
      </c>
      <c r="N93" s="136" t="s">
        <v>502</v>
      </c>
      <c r="O93" s="137">
        <v>7492.2702303189999</v>
      </c>
      <c r="P93" s="137">
        <v>7492.2702303189999</v>
      </c>
      <c r="Q93" s="137">
        <v>7492.2702303189999</v>
      </c>
      <c r="R93" s="137">
        <f t="shared" si="6"/>
        <v>8840.8788717764201</v>
      </c>
      <c r="S93" s="140" t="s">
        <v>73</v>
      </c>
      <c r="T93" s="140" t="s">
        <v>131</v>
      </c>
      <c r="U93" s="140" t="s">
        <v>156</v>
      </c>
      <c r="V93" s="8">
        <v>42736</v>
      </c>
      <c r="W93" s="8">
        <v>42736</v>
      </c>
      <c r="X93" s="8" t="s">
        <v>225</v>
      </c>
      <c r="Y93" s="140" t="s">
        <v>514</v>
      </c>
      <c r="Z93" s="9">
        <v>7736520080</v>
      </c>
      <c r="AA93" s="9">
        <v>997450001</v>
      </c>
      <c r="AB93" s="141" t="s">
        <v>505</v>
      </c>
      <c r="AC93" s="136" t="s">
        <v>506</v>
      </c>
      <c r="AD93" s="9">
        <v>245</v>
      </c>
      <c r="AE93" s="9" t="s">
        <v>608</v>
      </c>
      <c r="AF93" s="136">
        <v>2100000</v>
      </c>
      <c r="AG93" s="151">
        <v>46600000</v>
      </c>
      <c r="AH93" s="141" t="s">
        <v>507</v>
      </c>
      <c r="AI93" s="8">
        <v>42736</v>
      </c>
      <c r="AJ93" s="8">
        <f t="shared" si="7"/>
        <v>42736</v>
      </c>
      <c r="AK93" s="146">
        <v>43100</v>
      </c>
      <c r="AL93" s="9">
        <v>2017</v>
      </c>
      <c r="AM93" s="136" t="s">
        <v>513</v>
      </c>
      <c r="AN93" s="137"/>
      <c r="AO93" s="9"/>
      <c r="AP93" s="9"/>
      <c r="AQ93" s="9"/>
      <c r="AR93" s="9"/>
      <c r="AS93" s="9"/>
      <c r="AT93" s="9"/>
      <c r="AU93" s="9"/>
      <c r="AV93" s="9"/>
      <c r="AW93" s="9"/>
    </row>
    <row r="94" spans="1:49" s="143" customFormat="1" ht="67.5">
      <c r="A94" s="136">
        <v>7</v>
      </c>
      <c r="B94" s="136" t="s">
        <v>515</v>
      </c>
      <c r="C94" s="136" t="s">
        <v>131</v>
      </c>
      <c r="D94" s="136" t="s">
        <v>499</v>
      </c>
      <c r="E94" s="136" t="s">
        <v>71</v>
      </c>
      <c r="F94" s="136">
        <v>838823</v>
      </c>
      <c r="G94" s="10" t="s">
        <v>516</v>
      </c>
      <c r="H94" s="136" t="s">
        <v>517</v>
      </c>
      <c r="I94" s="9" t="s">
        <v>518</v>
      </c>
      <c r="J94" s="136" t="s">
        <v>2591</v>
      </c>
      <c r="K94" s="136" t="s">
        <v>136</v>
      </c>
      <c r="L94" s="140" t="s">
        <v>137</v>
      </c>
      <c r="M94" s="140" t="s">
        <v>118</v>
      </c>
      <c r="N94" s="136" t="s">
        <v>502</v>
      </c>
      <c r="O94" s="137">
        <v>878</v>
      </c>
      <c r="P94" s="137">
        <v>878</v>
      </c>
      <c r="Q94" s="137">
        <v>878</v>
      </c>
      <c r="R94" s="137">
        <f t="shared" si="6"/>
        <v>1036.04</v>
      </c>
      <c r="S94" s="140" t="s">
        <v>73</v>
      </c>
      <c r="T94" s="140" t="s">
        <v>131</v>
      </c>
      <c r="U94" s="140" t="s">
        <v>156</v>
      </c>
      <c r="V94" s="8">
        <v>42736</v>
      </c>
      <c r="W94" s="8">
        <v>42736</v>
      </c>
      <c r="X94" s="9" t="s">
        <v>2550</v>
      </c>
      <c r="Y94" s="140" t="s">
        <v>519</v>
      </c>
      <c r="Z94" s="9">
        <v>5009033419</v>
      </c>
      <c r="AA94" s="9">
        <v>997250001</v>
      </c>
      <c r="AB94" s="141" t="s">
        <v>516</v>
      </c>
      <c r="AC94" s="136" t="s">
        <v>506</v>
      </c>
      <c r="AD94" s="9">
        <v>113</v>
      </c>
      <c r="AE94" s="9" t="s">
        <v>605</v>
      </c>
      <c r="AF94" s="136">
        <v>180.5</v>
      </c>
      <c r="AG94" s="151">
        <v>46600000</v>
      </c>
      <c r="AH94" s="140" t="s">
        <v>507</v>
      </c>
      <c r="AI94" s="8">
        <v>42736</v>
      </c>
      <c r="AJ94" s="8">
        <f t="shared" si="7"/>
        <v>42736</v>
      </c>
      <c r="AK94" s="146">
        <v>43100</v>
      </c>
      <c r="AL94" s="9">
        <v>2017</v>
      </c>
      <c r="AM94" s="9"/>
      <c r="AN94" s="137"/>
      <c r="AO94" s="9"/>
      <c r="AP94" s="9"/>
      <c r="AQ94" s="9"/>
      <c r="AR94" s="9"/>
      <c r="AS94" s="9"/>
      <c r="AT94" s="9"/>
      <c r="AU94" s="9"/>
      <c r="AV94" s="9"/>
      <c r="AW94" s="9"/>
    </row>
    <row r="95" spans="1:49" s="143" customFormat="1" ht="90">
      <c r="A95" s="136">
        <v>7</v>
      </c>
      <c r="B95" s="136" t="s">
        <v>520</v>
      </c>
      <c r="C95" s="136" t="s">
        <v>131</v>
      </c>
      <c r="D95" s="136" t="s">
        <v>499</v>
      </c>
      <c r="E95" s="136" t="s">
        <v>71</v>
      </c>
      <c r="F95" s="136">
        <v>838830</v>
      </c>
      <c r="G95" s="10" t="s">
        <v>521</v>
      </c>
      <c r="H95" s="136" t="s">
        <v>522</v>
      </c>
      <c r="I95" s="9" t="s">
        <v>523</v>
      </c>
      <c r="J95" s="136" t="s">
        <v>2591</v>
      </c>
      <c r="K95" s="136" t="s">
        <v>136</v>
      </c>
      <c r="L95" s="140" t="s">
        <v>137</v>
      </c>
      <c r="M95" s="140" t="s">
        <v>118</v>
      </c>
      <c r="N95" s="136" t="s">
        <v>502</v>
      </c>
      <c r="O95" s="137">
        <v>1202</v>
      </c>
      <c r="P95" s="137">
        <v>1202</v>
      </c>
      <c r="Q95" s="137">
        <v>1202</v>
      </c>
      <c r="R95" s="137">
        <f t="shared" si="6"/>
        <v>1418.36</v>
      </c>
      <c r="S95" s="140" t="s">
        <v>73</v>
      </c>
      <c r="T95" s="140" t="s">
        <v>131</v>
      </c>
      <c r="U95" s="140" t="s">
        <v>156</v>
      </c>
      <c r="V95" s="8">
        <v>42736</v>
      </c>
      <c r="W95" s="8">
        <v>42736</v>
      </c>
      <c r="X95" s="9" t="s">
        <v>503</v>
      </c>
      <c r="Y95" s="140" t="s">
        <v>524</v>
      </c>
      <c r="Z95" s="9">
        <v>7840022997</v>
      </c>
      <c r="AA95" s="9">
        <v>503001001</v>
      </c>
      <c r="AB95" s="141" t="s">
        <v>521</v>
      </c>
      <c r="AC95" s="136" t="s">
        <v>506</v>
      </c>
      <c r="AD95" s="9">
        <v>114</v>
      </c>
      <c r="AE95" s="9" t="s">
        <v>606</v>
      </c>
      <c r="AF95" s="136">
        <v>507.2</v>
      </c>
      <c r="AG95" s="151">
        <v>46600000</v>
      </c>
      <c r="AH95" s="140" t="s">
        <v>507</v>
      </c>
      <c r="AI95" s="8">
        <v>42736</v>
      </c>
      <c r="AJ95" s="8">
        <f t="shared" si="7"/>
        <v>42736</v>
      </c>
      <c r="AK95" s="146">
        <v>43100</v>
      </c>
      <c r="AL95" s="9">
        <v>2017</v>
      </c>
      <c r="AM95" s="9"/>
      <c r="AN95" s="137"/>
      <c r="AO95" s="9"/>
      <c r="AP95" s="9"/>
      <c r="AQ95" s="9"/>
      <c r="AR95" s="9"/>
      <c r="AS95" s="9"/>
      <c r="AT95" s="9"/>
      <c r="AU95" s="9"/>
      <c r="AV95" s="9"/>
      <c r="AW95" s="9"/>
    </row>
    <row r="96" spans="1:49" s="143" customFormat="1" ht="101.25">
      <c r="A96" s="136">
        <v>7</v>
      </c>
      <c r="B96" s="136" t="s">
        <v>525</v>
      </c>
      <c r="C96" s="136" t="s">
        <v>131</v>
      </c>
      <c r="D96" s="136" t="s">
        <v>499</v>
      </c>
      <c r="E96" s="136" t="s">
        <v>71</v>
      </c>
      <c r="F96" s="136">
        <v>838826</v>
      </c>
      <c r="G96" s="10" t="s">
        <v>526</v>
      </c>
      <c r="H96" s="136" t="s">
        <v>522</v>
      </c>
      <c r="I96" s="9" t="s">
        <v>523</v>
      </c>
      <c r="J96" s="136" t="s">
        <v>2591</v>
      </c>
      <c r="K96" s="136" t="s">
        <v>136</v>
      </c>
      <c r="L96" s="140" t="s">
        <v>137</v>
      </c>
      <c r="M96" s="140" t="s">
        <v>118</v>
      </c>
      <c r="N96" s="136" t="s">
        <v>502</v>
      </c>
      <c r="O96" s="137">
        <v>792</v>
      </c>
      <c r="P96" s="137">
        <v>792</v>
      </c>
      <c r="Q96" s="137">
        <v>792</v>
      </c>
      <c r="R96" s="137">
        <f t="shared" si="6"/>
        <v>934.56</v>
      </c>
      <c r="S96" s="140" t="s">
        <v>73</v>
      </c>
      <c r="T96" s="140" t="s">
        <v>131</v>
      </c>
      <c r="U96" s="140" t="s">
        <v>156</v>
      </c>
      <c r="V96" s="8">
        <v>42736</v>
      </c>
      <c r="W96" s="8">
        <v>42736</v>
      </c>
      <c r="X96" s="9" t="s">
        <v>2550</v>
      </c>
      <c r="Y96" s="140" t="s">
        <v>527</v>
      </c>
      <c r="Z96" s="9">
        <v>5032000193</v>
      </c>
      <c r="AA96" s="9">
        <v>503201001</v>
      </c>
      <c r="AB96" s="141" t="s">
        <v>526</v>
      </c>
      <c r="AC96" s="136" t="s">
        <v>506</v>
      </c>
      <c r="AD96" s="9">
        <v>114</v>
      </c>
      <c r="AE96" s="9" t="s">
        <v>606</v>
      </c>
      <c r="AF96" s="160">
        <v>440</v>
      </c>
      <c r="AG96" s="151">
        <v>46600000</v>
      </c>
      <c r="AH96" s="140" t="s">
        <v>507</v>
      </c>
      <c r="AI96" s="8">
        <v>42736</v>
      </c>
      <c r="AJ96" s="8">
        <f t="shared" si="7"/>
        <v>42736</v>
      </c>
      <c r="AK96" s="146">
        <v>43100</v>
      </c>
      <c r="AL96" s="9">
        <v>2017</v>
      </c>
      <c r="AM96" s="9"/>
      <c r="AN96" s="137"/>
      <c r="AO96" s="9"/>
      <c r="AP96" s="9"/>
      <c r="AQ96" s="9"/>
      <c r="AR96" s="9"/>
      <c r="AS96" s="9"/>
      <c r="AT96" s="9"/>
      <c r="AU96" s="9"/>
      <c r="AV96" s="9"/>
      <c r="AW96" s="9"/>
    </row>
    <row r="97" spans="1:49" s="143" customFormat="1" ht="90">
      <c r="A97" s="136">
        <v>7</v>
      </c>
      <c r="B97" s="136" t="s">
        <v>528</v>
      </c>
      <c r="C97" s="136" t="s">
        <v>131</v>
      </c>
      <c r="D97" s="136" t="s">
        <v>499</v>
      </c>
      <c r="E97" s="136" t="s">
        <v>71</v>
      </c>
      <c r="F97" s="136">
        <v>838827</v>
      </c>
      <c r="G97" s="10" t="s">
        <v>529</v>
      </c>
      <c r="H97" s="136" t="s">
        <v>522</v>
      </c>
      <c r="I97" s="9" t="s">
        <v>523</v>
      </c>
      <c r="J97" s="136" t="s">
        <v>2591</v>
      </c>
      <c r="K97" s="136" t="s">
        <v>136</v>
      </c>
      <c r="L97" s="140" t="s">
        <v>137</v>
      </c>
      <c r="M97" s="140" t="s">
        <v>118</v>
      </c>
      <c r="N97" s="136" t="s">
        <v>502</v>
      </c>
      <c r="O97" s="137">
        <v>3180</v>
      </c>
      <c r="P97" s="137">
        <v>3180</v>
      </c>
      <c r="Q97" s="137">
        <v>3180</v>
      </c>
      <c r="R97" s="137">
        <f t="shared" si="6"/>
        <v>3752.3999999999996</v>
      </c>
      <c r="S97" s="140" t="s">
        <v>73</v>
      </c>
      <c r="T97" s="140" t="s">
        <v>131</v>
      </c>
      <c r="U97" s="140" t="s">
        <v>156</v>
      </c>
      <c r="V97" s="8">
        <v>42736</v>
      </c>
      <c r="W97" s="8">
        <v>42736</v>
      </c>
      <c r="X97" s="9" t="s">
        <v>2550</v>
      </c>
      <c r="Y97" s="140" t="s">
        <v>530</v>
      </c>
      <c r="Z97" s="9">
        <v>5004021787</v>
      </c>
      <c r="AA97" s="9">
        <v>500401001</v>
      </c>
      <c r="AB97" s="141" t="s">
        <v>529</v>
      </c>
      <c r="AC97" s="136" t="s">
        <v>506</v>
      </c>
      <c r="AD97" s="9">
        <v>114</v>
      </c>
      <c r="AE97" s="9" t="s">
        <v>606</v>
      </c>
      <c r="AF97" s="136">
        <v>1218.4000000000001</v>
      </c>
      <c r="AG97" s="151">
        <v>46600000</v>
      </c>
      <c r="AH97" s="140" t="s">
        <v>507</v>
      </c>
      <c r="AI97" s="8">
        <v>42736</v>
      </c>
      <c r="AJ97" s="8">
        <f t="shared" si="7"/>
        <v>42736</v>
      </c>
      <c r="AK97" s="146">
        <v>43100</v>
      </c>
      <c r="AL97" s="9">
        <v>2017</v>
      </c>
      <c r="AM97" s="9"/>
      <c r="AN97" s="137"/>
      <c r="AO97" s="9"/>
      <c r="AP97" s="9"/>
      <c r="AQ97" s="9"/>
      <c r="AR97" s="9"/>
      <c r="AS97" s="9"/>
      <c r="AT97" s="9"/>
      <c r="AU97" s="9"/>
      <c r="AV97" s="9"/>
      <c r="AW97" s="9"/>
    </row>
    <row r="98" spans="1:49" s="143" customFormat="1" ht="78.75">
      <c r="A98" s="136">
        <v>7</v>
      </c>
      <c r="B98" s="136" t="s">
        <v>531</v>
      </c>
      <c r="C98" s="136" t="s">
        <v>131</v>
      </c>
      <c r="D98" s="136" t="s">
        <v>499</v>
      </c>
      <c r="E98" s="136" t="s">
        <v>71</v>
      </c>
      <c r="F98" s="136">
        <v>838828</v>
      </c>
      <c r="G98" s="10" t="s">
        <v>532</v>
      </c>
      <c r="H98" s="136" t="s">
        <v>533</v>
      </c>
      <c r="I98" s="9" t="s">
        <v>523</v>
      </c>
      <c r="J98" s="136" t="s">
        <v>2591</v>
      </c>
      <c r="K98" s="136" t="s">
        <v>136</v>
      </c>
      <c r="L98" s="140" t="s">
        <v>137</v>
      </c>
      <c r="M98" s="140" t="s">
        <v>118</v>
      </c>
      <c r="N98" s="136" t="s">
        <v>502</v>
      </c>
      <c r="O98" s="137">
        <v>1530</v>
      </c>
      <c r="P98" s="137">
        <v>1530</v>
      </c>
      <c r="Q98" s="137">
        <v>1530</v>
      </c>
      <c r="R98" s="137">
        <f t="shared" si="6"/>
        <v>1805.3999999999999</v>
      </c>
      <c r="S98" s="140" t="s">
        <v>73</v>
      </c>
      <c r="T98" s="140" t="s">
        <v>131</v>
      </c>
      <c r="U98" s="140" t="s">
        <v>156</v>
      </c>
      <c r="V98" s="8">
        <v>42736</v>
      </c>
      <c r="W98" s="8">
        <v>42736</v>
      </c>
      <c r="X98" s="9" t="s">
        <v>2550</v>
      </c>
      <c r="Y98" s="140" t="s">
        <v>534</v>
      </c>
      <c r="Z98" s="9">
        <v>7705035012</v>
      </c>
      <c r="AA98" s="9">
        <v>997450001</v>
      </c>
      <c r="AB98" s="141" t="s">
        <v>532</v>
      </c>
      <c r="AC98" s="136" t="s">
        <v>506</v>
      </c>
      <c r="AD98" s="9">
        <v>114</v>
      </c>
      <c r="AE98" s="9" t="s">
        <v>606</v>
      </c>
      <c r="AF98" s="136">
        <v>1055.2</v>
      </c>
      <c r="AG98" s="151">
        <v>46600000</v>
      </c>
      <c r="AH98" s="140" t="s">
        <v>507</v>
      </c>
      <c r="AI98" s="8">
        <v>42736</v>
      </c>
      <c r="AJ98" s="8">
        <f t="shared" si="7"/>
        <v>42736</v>
      </c>
      <c r="AK98" s="146">
        <v>43100</v>
      </c>
      <c r="AL98" s="9">
        <v>2017</v>
      </c>
      <c r="AM98" s="9"/>
      <c r="AN98" s="137"/>
      <c r="AO98" s="9"/>
      <c r="AP98" s="9"/>
      <c r="AQ98" s="9"/>
      <c r="AR98" s="9"/>
      <c r="AS98" s="9"/>
      <c r="AT98" s="9"/>
      <c r="AU98" s="9"/>
      <c r="AV98" s="9"/>
      <c r="AW98" s="9"/>
    </row>
    <row r="99" spans="1:49" s="143" customFormat="1" ht="67.5">
      <c r="A99" s="136">
        <v>7</v>
      </c>
      <c r="B99" s="136" t="s">
        <v>535</v>
      </c>
      <c r="C99" s="136" t="s">
        <v>131</v>
      </c>
      <c r="D99" s="136" t="s">
        <v>499</v>
      </c>
      <c r="E99" s="136" t="s">
        <v>71</v>
      </c>
      <c r="F99" s="136">
        <v>838824</v>
      </c>
      <c r="G99" s="10" t="s">
        <v>536</v>
      </c>
      <c r="H99" s="136" t="s">
        <v>249</v>
      </c>
      <c r="I99" s="9" t="s">
        <v>537</v>
      </c>
      <c r="J99" s="136" t="s">
        <v>2591</v>
      </c>
      <c r="K99" s="136" t="s">
        <v>136</v>
      </c>
      <c r="L99" s="140" t="s">
        <v>137</v>
      </c>
      <c r="M99" s="140" t="s">
        <v>118</v>
      </c>
      <c r="N99" s="136" t="s">
        <v>502</v>
      </c>
      <c r="O99" s="137">
        <v>1082</v>
      </c>
      <c r="P99" s="137">
        <v>1082</v>
      </c>
      <c r="Q99" s="137">
        <v>1082</v>
      </c>
      <c r="R99" s="137">
        <f t="shared" si="6"/>
        <v>1276.76</v>
      </c>
      <c r="S99" s="140" t="s">
        <v>73</v>
      </c>
      <c r="T99" s="140" t="s">
        <v>131</v>
      </c>
      <c r="U99" s="140" t="s">
        <v>156</v>
      </c>
      <c r="V99" s="8">
        <v>42736</v>
      </c>
      <c r="W99" s="8">
        <v>42736</v>
      </c>
      <c r="X99" s="9" t="s">
        <v>2550</v>
      </c>
      <c r="Y99" s="140" t="s">
        <v>538</v>
      </c>
      <c r="Z99" s="9">
        <v>7701984274</v>
      </c>
      <c r="AA99" s="9">
        <v>774850001</v>
      </c>
      <c r="AB99" s="141" t="s">
        <v>536</v>
      </c>
      <c r="AC99" s="136" t="s">
        <v>506</v>
      </c>
      <c r="AD99" s="9">
        <v>113</v>
      </c>
      <c r="AE99" s="9" t="s">
        <v>607</v>
      </c>
      <c r="AF99" s="160">
        <v>29400</v>
      </c>
      <c r="AG99" s="151">
        <v>46600000</v>
      </c>
      <c r="AH99" s="140" t="s">
        <v>507</v>
      </c>
      <c r="AI99" s="8">
        <v>42736</v>
      </c>
      <c r="AJ99" s="8">
        <f t="shared" si="7"/>
        <v>42736</v>
      </c>
      <c r="AK99" s="146">
        <v>43100</v>
      </c>
      <c r="AL99" s="9">
        <v>2017</v>
      </c>
      <c r="AM99" s="9"/>
      <c r="AN99" s="137"/>
      <c r="AO99" s="9"/>
      <c r="AP99" s="9"/>
      <c r="AQ99" s="9"/>
      <c r="AR99" s="9"/>
      <c r="AS99" s="9"/>
      <c r="AT99" s="9"/>
      <c r="AU99" s="9"/>
      <c r="AV99" s="9"/>
      <c r="AW99" s="9"/>
    </row>
    <row r="100" spans="1:49" s="143" customFormat="1" ht="78.75">
      <c r="A100" s="136">
        <v>7</v>
      </c>
      <c r="B100" s="136" t="s">
        <v>539</v>
      </c>
      <c r="C100" s="136" t="s">
        <v>131</v>
      </c>
      <c r="D100" s="136" t="s">
        <v>499</v>
      </c>
      <c r="E100" s="136" t="s">
        <v>71</v>
      </c>
      <c r="F100" s="136">
        <v>838825</v>
      </c>
      <c r="G100" s="10" t="s">
        <v>540</v>
      </c>
      <c r="H100" s="136" t="s">
        <v>522</v>
      </c>
      <c r="I100" s="9" t="s">
        <v>523</v>
      </c>
      <c r="J100" s="136" t="s">
        <v>2591</v>
      </c>
      <c r="K100" s="136" t="s">
        <v>136</v>
      </c>
      <c r="L100" s="140" t="s">
        <v>137</v>
      </c>
      <c r="M100" s="140" t="s">
        <v>118</v>
      </c>
      <c r="N100" s="136" t="s">
        <v>502</v>
      </c>
      <c r="O100" s="137">
        <v>535</v>
      </c>
      <c r="P100" s="137">
        <v>535</v>
      </c>
      <c r="Q100" s="137">
        <v>535</v>
      </c>
      <c r="R100" s="137">
        <f t="shared" si="6"/>
        <v>631.29999999999995</v>
      </c>
      <c r="S100" s="140" t="s">
        <v>73</v>
      </c>
      <c r="T100" s="140" t="s">
        <v>131</v>
      </c>
      <c r="U100" s="140" t="s">
        <v>156</v>
      </c>
      <c r="V100" s="8">
        <v>42736</v>
      </c>
      <c r="W100" s="8">
        <v>42736</v>
      </c>
      <c r="X100" s="9" t="s">
        <v>2550</v>
      </c>
      <c r="Y100" s="140" t="s">
        <v>541</v>
      </c>
      <c r="Z100" s="9">
        <v>5032168907</v>
      </c>
      <c r="AA100" s="9">
        <v>509950001</v>
      </c>
      <c r="AB100" s="141" t="s">
        <v>540</v>
      </c>
      <c r="AC100" s="136" t="s">
        <v>506</v>
      </c>
      <c r="AD100" s="9">
        <v>114</v>
      </c>
      <c r="AE100" s="9" t="s">
        <v>606</v>
      </c>
      <c r="AF100" s="160">
        <v>370</v>
      </c>
      <c r="AG100" s="151">
        <v>46600000</v>
      </c>
      <c r="AH100" s="140" t="s">
        <v>507</v>
      </c>
      <c r="AI100" s="8">
        <v>42736</v>
      </c>
      <c r="AJ100" s="8">
        <f t="shared" si="7"/>
        <v>42736</v>
      </c>
      <c r="AK100" s="146">
        <v>43100</v>
      </c>
      <c r="AL100" s="9">
        <v>2017</v>
      </c>
      <c r="AM100" s="9"/>
      <c r="AN100" s="137"/>
      <c r="AO100" s="9"/>
      <c r="AP100" s="9"/>
      <c r="AQ100" s="9"/>
      <c r="AR100" s="9"/>
      <c r="AS100" s="9"/>
      <c r="AT100" s="9"/>
      <c r="AU100" s="9"/>
      <c r="AV100" s="9"/>
      <c r="AW100" s="9"/>
    </row>
    <row r="101" spans="1:49" s="143" customFormat="1" ht="45">
      <c r="A101" s="136">
        <v>7</v>
      </c>
      <c r="B101" s="136" t="s">
        <v>609</v>
      </c>
      <c r="C101" s="136" t="s">
        <v>131</v>
      </c>
      <c r="D101" s="136" t="s">
        <v>610</v>
      </c>
      <c r="E101" s="136" t="s">
        <v>71</v>
      </c>
      <c r="F101" s="136">
        <v>838835</v>
      </c>
      <c r="G101" s="10" t="s">
        <v>612</v>
      </c>
      <c r="H101" s="136" t="s">
        <v>316</v>
      </c>
      <c r="I101" s="9" t="s">
        <v>613</v>
      </c>
      <c r="J101" s="136" t="s">
        <v>136</v>
      </c>
      <c r="K101" s="136" t="s">
        <v>136</v>
      </c>
      <c r="L101" s="140" t="s">
        <v>137</v>
      </c>
      <c r="M101" s="140" t="s">
        <v>106</v>
      </c>
      <c r="N101" s="136" t="s">
        <v>502</v>
      </c>
      <c r="O101" s="137">
        <v>572.9</v>
      </c>
      <c r="P101" s="137">
        <v>572.9</v>
      </c>
      <c r="Q101" s="137">
        <v>572.9</v>
      </c>
      <c r="R101" s="137">
        <f t="shared" si="6"/>
        <v>676.02199999999993</v>
      </c>
      <c r="S101" s="140" t="s">
        <v>73</v>
      </c>
      <c r="T101" s="140" t="s">
        <v>131</v>
      </c>
      <c r="U101" s="140" t="s">
        <v>156</v>
      </c>
      <c r="V101" s="8">
        <v>42736</v>
      </c>
      <c r="W101" s="8">
        <v>42736</v>
      </c>
      <c r="X101" s="9" t="s">
        <v>503</v>
      </c>
      <c r="Y101" s="9" t="s">
        <v>614</v>
      </c>
      <c r="Z101" s="9">
        <v>7710016640</v>
      </c>
      <c r="AA101" s="9">
        <v>997750001</v>
      </c>
      <c r="AB101" s="141" t="s">
        <v>612</v>
      </c>
      <c r="AC101" s="136" t="s">
        <v>506</v>
      </c>
      <c r="AD101" s="9">
        <v>796</v>
      </c>
      <c r="AE101" s="9" t="s">
        <v>555</v>
      </c>
      <c r="AF101" s="136">
        <v>82</v>
      </c>
      <c r="AG101" s="142">
        <v>46641100</v>
      </c>
      <c r="AH101" s="8" t="s">
        <v>507</v>
      </c>
      <c r="AI101" s="8">
        <v>42736</v>
      </c>
      <c r="AJ101" s="8">
        <v>42736</v>
      </c>
      <c r="AK101" s="146">
        <v>43100</v>
      </c>
      <c r="AL101" s="9">
        <v>2017</v>
      </c>
      <c r="AM101" s="9"/>
      <c r="AN101" s="137"/>
      <c r="AO101" s="9"/>
      <c r="AP101" s="9"/>
      <c r="AQ101" s="9"/>
      <c r="AR101" s="9"/>
      <c r="AS101" s="9"/>
      <c r="AT101" s="9"/>
      <c r="AU101" s="9"/>
      <c r="AV101" s="9"/>
      <c r="AW101" s="136" t="s">
        <v>1906</v>
      </c>
    </row>
    <row r="102" spans="1:49" s="143" customFormat="1" ht="45">
      <c r="A102" s="136">
        <v>7</v>
      </c>
      <c r="B102" s="136" t="s">
        <v>615</v>
      </c>
      <c r="C102" s="136" t="s">
        <v>131</v>
      </c>
      <c r="D102" s="136" t="s">
        <v>610</v>
      </c>
      <c r="E102" s="136" t="s">
        <v>71</v>
      </c>
      <c r="F102" s="136">
        <v>838836</v>
      </c>
      <c r="G102" s="10" t="s">
        <v>616</v>
      </c>
      <c r="H102" s="136" t="s">
        <v>316</v>
      </c>
      <c r="I102" s="9" t="s">
        <v>613</v>
      </c>
      <c r="J102" s="136" t="s">
        <v>136</v>
      </c>
      <c r="K102" s="136" t="s">
        <v>136</v>
      </c>
      <c r="L102" s="140" t="s">
        <v>137</v>
      </c>
      <c r="M102" s="140" t="s">
        <v>106</v>
      </c>
      <c r="N102" s="136" t="s">
        <v>502</v>
      </c>
      <c r="O102" s="137">
        <v>752.7</v>
      </c>
      <c r="P102" s="137">
        <v>752.7</v>
      </c>
      <c r="Q102" s="137">
        <v>752.7</v>
      </c>
      <c r="R102" s="137">
        <f t="shared" si="6"/>
        <v>888.18600000000004</v>
      </c>
      <c r="S102" s="140" t="s">
        <v>73</v>
      </c>
      <c r="T102" s="140" t="s">
        <v>131</v>
      </c>
      <c r="U102" s="140" t="s">
        <v>156</v>
      </c>
      <c r="V102" s="8">
        <v>42736</v>
      </c>
      <c r="W102" s="8">
        <v>42736</v>
      </c>
      <c r="X102" s="9" t="s">
        <v>503</v>
      </c>
      <c r="Y102" s="9" t="s">
        <v>617</v>
      </c>
      <c r="Z102" s="9">
        <v>7707049388</v>
      </c>
      <c r="AA102" s="9">
        <v>773443001</v>
      </c>
      <c r="AB102" s="141" t="s">
        <v>616</v>
      </c>
      <c r="AC102" s="136" t="s">
        <v>506</v>
      </c>
      <c r="AD102" s="9">
        <v>796</v>
      </c>
      <c r="AE102" s="9" t="s">
        <v>555</v>
      </c>
      <c r="AF102" s="136">
        <v>132</v>
      </c>
      <c r="AG102" s="142">
        <v>46641100</v>
      </c>
      <c r="AH102" s="8" t="s">
        <v>507</v>
      </c>
      <c r="AI102" s="8">
        <v>42736</v>
      </c>
      <c r="AJ102" s="8">
        <v>42736</v>
      </c>
      <c r="AK102" s="146">
        <v>43100</v>
      </c>
      <c r="AL102" s="9">
        <v>2017</v>
      </c>
      <c r="AM102" s="9"/>
      <c r="AN102" s="137"/>
      <c r="AO102" s="9"/>
      <c r="AP102" s="9"/>
      <c r="AQ102" s="9"/>
      <c r="AR102" s="9"/>
      <c r="AS102" s="9"/>
      <c r="AT102" s="9"/>
      <c r="AU102" s="9"/>
      <c r="AV102" s="9"/>
      <c r="AW102" s="136" t="s">
        <v>1906</v>
      </c>
    </row>
    <row r="103" spans="1:49" s="143" customFormat="1" ht="56.25">
      <c r="A103" s="136">
        <v>7</v>
      </c>
      <c r="B103" s="136" t="s">
        <v>618</v>
      </c>
      <c r="C103" s="136" t="s">
        <v>131</v>
      </c>
      <c r="D103" s="136" t="s">
        <v>610</v>
      </c>
      <c r="E103" s="136" t="s">
        <v>71</v>
      </c>
      <c r="F103" s="136">
        <v>838837</v>
      </c>
      <c r="G103" s="10" t="s">
        <v>2411</v>
      </c>
      <c r="H103" s="136" t="s">
        <v>316</v>
      </c>
      <c r="I103" s="9" t="s">
        <v>613</v>
      </c>
      <c r="J103" s="136" t="s">
        <v>136</v>
      </c>
      <c r="K103" s="136" t="s">
        <v>136</v>
      </c>
      <c r="L103" s="140" t="s">
        <v>137</v>
      </c>
      <c r="M103" s="140" t="s">
        <v>106</v>
      </c>
      <c r="N103" s="136" t="s">
        <v>502</v>
      </c>
      <c r="O103" s="137">
        <v>2917.9</v>
      </c>
      <c r="P103" s="137">
        <v>2917.9</v>
      </c>
      <c r="Q103" s="137">
        <v>2917.9</v>
      </c>
      <c r="R103" s="137">
        <f t="shared" si="6"/>
        <v>3443.1219999999998</v>
      </c>
      <c r="S103" s="140" t="s">
        <v>73</v>
      </c>
      <c r="T103" s="140" t="s">
        <v>131</v>
      </c>
      <c r="U103" s="140" t="s">
        <v>156</v>
      </c>
      <c r="V103" s="8">
        <v>42736</v>
      </c>
      <c r="W103" s="8">
        <v>42736</v>
      </c>
      <c r="X103" s="9" t="s">
        <v>503</v>
      </c>
      <c r="Y103" s="9" t="s">
        <v>617</v>
      </c>
      <c r="Z103" s="9">
        <v>7707049388</v>
      </c>
      <c r="AA103" s="9">
        <v>773443001</v>
      </c>
      <c r="AB103" s="141" t="s">
        <v>619</v>
      </c>
      <c r="AC103" s="136" t="s">
        <v>506</v>
      </c>
      <c r="AD103" s="9">
        <v>796</v>
      </c>
      <c r="AE103" s="9" t="s">
        <v>555</v>
      </c>
      <c r="AF103" s="136">
        <v>34</v>
      </c>
      <c r="AG103" s="142">
        <v>46641100</v>
      </c>
      <c r="AH103" s="8" t="s">
        <v>507</v>
      </c>
      <c r="AI103" s="8">
        <v>42736</v>
      </c>
      <c r="AJ103" s="8">
        <v>42736</v>
      </c>
      <c r="AK103" s="146">
        <v>43100</v>
      </c>
      <c r="AL103" s="9">
        <v>2017</v>
      </c>
      <c r="AM103" s="9"/>
      <c r="AN103" s="137"/>
      <c r="AO103" s="9"/>
      <c r="AP103" s="9"/>
      <c r="AQ103" s="9"/>
      <c r="AR103" s="9"/>
      <c r="AS103" s="9"/>
      <c r="AT103" s="9"/>
      <c r="AU103" s="9"/>
      <c r="AV103" s="9"/>
      <c r="AW103" s="136" t="s">
        <v>1906</v>
      </c>
    </row>
    <row r="104" spans="1:49" s="143" customFormat="1" ht="45">
      <c r="A104" s="136">
        <v>7</v>
      </c>
      <c r="B104" s="136" t="s">
        <v>620</v>
      </c>
      <c r="C104" s="136" t="s">
        <v>131</v>
      </c>
      <c r="D104" s="136" t="s">
        <v>610</v>
      </c>
      <c r="E104" s="136" t="s">
        <v>71</v>
      </c>
      <c r="F104" s="136">
        <v>838838</v>
      </c>
      <c r="G104" s="10" t="s">
        <v>2412</v>
      </c>
      <c r="H104" s="136" t="s">
        <v>316</v>
      </c>
      <c r="I104" s="9" t="s">
        <v>613</v>
      </c>
      <c r="J104" s="136" t="s">
        <v>136</v>
      </c>
      <c r="K104" s="136" t="s">
        <v>136</v>
      </c>
      <c r="L104" s="140" t="s">
        <v>137</v>
      </c>
      <c r="M104" s="140" t="s">
        <v>106</v>
      </c>
      <c r="N104" s="136" t="s">
        <v>502</v>
      </c>
      <c r="O104" s="137">
        <v>960</v>
      </c>
      <c r="P104" s="137">
        <v>960</v>
      </c>
      <c r="Q104" s="137">
        <v>960</v>
      </c>
      <c r="R104" s="137">
        <f t="shared" si="6"/>
        <v>1132.8</v>
      </c>
      <c r="S104" s="140" t="s">
        <v>73</v>
      </c>
      <c r="T104" s="140" t="s">
        <v>131</v>
      </c>
      <c r="U104" s="140" t="s">
        <v>156</v>
      </c>
      <c r="V104" s="8">
        <v>42736</v>
      </c>
      <c r="W104" s="8">
        <v>42736</v>
      </c>
      <c r="X104" s="9" t="s">
        <v>503</v>
      </c>
      <c r="Y104" s="9" t="s">
        <v>617</v>
      </c>
      <c r="Z104" s="9">
        <v>7707049388</v>
      </c>
      <c r="AA104" s="9">
        <v>773443001</v>
      </c>
      <c r="AB104" s="141" t="s">
        <v>621</v>
      </c>
      <c r="AC104" s="136" t="s">
        <v>506</v>
      </c>
      <c r="AD104" s="9">
        <v>796</v>
      </c>
      <c r="AE104" s="9" t="s">
        <v>555</v>
      </c>
      <c r="AF104" s="136">
        <v>55</v>
      </c>
      <c r="AG104" s="142">
        <v>46641100</v>
      </c>
      <c r="AH104" s="8" t="s">
        <v>507</v>
      </c>
      <c r="AI104" s="8">
        <v>42736</v>
      </c>
      <c r="AJ104" s="8">
        <v>42736</v>
      </c>
      <c r="AK104" s="146">
        <v>43100</v>
      </c>
      <c r="AL104" s="9">
        <v>2017</v>
      </c>
      <c r="AM104" s="9"/>
      <c r="AN104" s="137"/>
      <c r="AO104" s="9"/>
      <c r="AP104" s="9"/>
      <c r="AQ104" s="9"/>
      <c r="AR104" s="9"/>
      <c r="AS104" s="9"/>
      <c r="AT104" s="9"/>
      <c r="AU104" s="9"/>
      <c r="AV104" s="9"/>
      <c r="AW104" s="136" t="s">
        <v>1906</v>
      </c>
    </row>
    <row r="105" spans="1:49" s="143" customFormat="1" ht="56.25">
      <c r="A105" s="136">
        <v>7</v>
      </c>
      <c r="B105" s="136" t="s">
        <v>622</v>
      </c>
      <c r="C105" s="136" t="s">
        <v>131</v>
      </c>
      <c r="D105" s="136" t="s">
        <v>610</v>
      </c>
      <c r="E105" s="136" t="s">
        <v>71</v>
      </c>
      <c r="F105" s="136">
        <v>838839</v>
      </c>
      <c r="G105" s="10" t="s">
        <v>2413</v>
      </c>
      <c r="H105" s="136" t="s">
        <v>316</v>
      </c>
      <c r="I105" s="9" t="s">
        <v>613</v>
      </c>
      <c r="J105" s="136" t="s">
        <v>136</v>
      </c>
      <c r="K105" s="136" t="s">
        <v>136</v>
      </c>
      <c r="L105" s="140" t="s">
        <v>137</v>
      </c>
      <c r="M105" s="140" t="s">
        <v>106</v>
      </c>
      <c r="N105" s="136" t="s">
        <v>502</v>
      </c>
      <c r="O105" s="137">
        <v>6555</v>
      </c>
      <c r="P105" s="137">
        <v>6555</v>
      </c>
      <c r="Q105" s="137">
        <v>6555</v>
      </c>
      <c r="R105" s="137">
        <f t="shared" si="6"/>
        <v>7734.9</v>
      </c>
      <c r="S105" s="140" t="s">
        <v>73</v>
      </c>
      <c r="T105" s="140" t="s">
        <v>131</v>
      </c>
      <c r="U105" s="140" t="s">
        <v>156</v>
      </c>
      <c r="V105" s="8">
        <v>42736</v>
      </c>
      <c r="W105" s="8">
        <v>42736</v>
      </c>
      <c r="X105" s="9" t="s">
        <v>503</v>
      </c>
      <c r="Y105" s="9" t="s">
        <v>617</v>
      </c>
      <c r="Z105" s="9">
        <v>7707049388</v>
      </c>
      <c r="AA105" s="9">
        <v>773443001</v>
      </c>
      <c r="AB105" s="141" t="s">
        <v>623</v>
      </c>
      <c r="AC105" s="136" t="s">
        <v>506</v>
      </c>
      <c r="AD105" s="9">
        <v>796</v>
      </c>
      <c r="AE105" s="9" t="s">
        <v>555</v>
      </c>
      <c r="AF105" s="136">
        <v>45</v>
      </c>
      <c r="AG105" s="142">
        <v>46641100</v>
      </c>
      <c r="AH105" s="8" t="s">
        <v>507</v>
      </c>
      <c r="AI105" s="8">
        <v>42736</v>
      </c>
      <c r="AJ105" s="8">
        <v>42736</v>
      </c>
      <c r="AK105" s="146">
        <v>43100</v>
      </c>
      <c r="AL105" s="9">
        <v>2017</v>
      </c>
      <c r="AM105" s="9"/>
      <c r="AN105" s="137"/>
      <c r="AO105" s="9"/>
      <c r="AP105" s="9"/>
      <c r="AQ105" s="9"/>
      <c r="AR105" s="9"/>
      <c r="AS105" s="9"/>
      <c r="AT105" s="9"/>
      <c r="AU105" s="9"/>
      <c r="AV105" s="9"/>
      <c r="AW105" s="136" t="s">
        <v>1906</v>
      </c>
    </row>
    <row r="106" spans="1:49" s="143" customFormat="1" ht="123.75">
      <c r="A106" s="136">
        <v>6</v>
      </c>
      <c r="B106" s="136" t="s">
        <v>542</v>
      </c>
      <c r="C106" s="136" t="s">
        <v>131</v>
      </c>
      <c r="D106" s="136" t="s">
        <v>543</v>
      </c>
      <c r="E106" s="136" t="s">
        <v>71</v>
      </c>
      <c r="F106" s="9">
        <v>629538</v>
      </c>
      <c r="G106" s="10" t="s">
        <v>1585</v>
      </c>
      <c r="H106" s="135" t="s">
        <v>544</v>
      </c>
      <c r="I106" s="136" t="s">
        <v>545</v>
      </c>
      <c r="J106" s="136" t="s">
        <v>136</v>
      </c>
      <c r="K106" s="136" t="s">
        <v>136</v>
      </c>
      <c r="L106" s="140" t="s">
        <v>137</v>
      </c>
      <c r="M106" s="140" t="s">
        <v>117</v>
      </c>
      <c r="N106" s="140" t="s">
        <v>546</v>
      </c>
      <c r="O106" s="161">
        <v>700</v>
      </c>
      <c r="P106" s="137">
        <v>700</v>
      </c>
      <c r="Q106" s="137">
        <v>700</v>
      </c>
      <c r="R106" s="137">
        <f t="shared" si="6"/>
        <v>826</v>
      </c>
      <c r="S106" s="136" t="s">
        <v>214</v>
      </c>
      <c r="T106" s="140" t="s">
        <v>131</v>
      </c>
      <c r="U106" s="140" t="s">
        <v>139</v>
      </c>
      <c r="V106" s="148">
        <v>42956</v>
      </c>
      <c r="W106" s="148">
        <v>43001</v>
      </c>
      <c r="X106" s="140"/>
      <c r="Y106" s="140"/>
      <c r="Z106" s="8"/>
      <c r="AA106" s="8"/>
      <c r="AB106" s="136" t="s">
        <v>547</v>
      </c>
      <c r="AC106" s="140" t="s">
        <v>548</v>
      </c>
      <c r="AD106" s="136">
        <v>796</v>
      </c>
      <c r="AE106" s="136" t="s">
        <v>486</v>
      </c>
      <c r="AF106" s="9">
        <v>1</v>
      </c>
      <c r="AG106" s="9">
        <v>45376000</v>
      </c>
      <c r="AH106" s="136" t="s">
        <v>549</v>
      </c>
      <c r="AI106" s="8">
        <v>43021</v>
      </c>
      <c r="AJ106" s="8">
        <v>43021</v>
      </c>
      <c r="AK106" s="146">
        <v>43100</v>
      </c>
      <c r="AL106" s="151">
        <v>2017</v>
      </c>
      <c r="AM106" s="8"/>
      <c r="AN106" s="137"/>
      <c r="AO106" s="9"/>
      <c r="AP106" s="9"/>
      <c r="AQ106" s="9"/>
      <c r="AR106" s="9"/>
      <c r="AS106" s="9"/>
      <c r="AT106" s="9"/>
      <c r="AU106" s="9"/>
      <c r="AV106" s="9"/>
      <c r="AW106" s="136"/>
    </row>
    <row r="107" spans="1:49" s="143" customFormat="1" ht="168.75">
      <c r="A107" s="136">
        <v>6</v>
      </c>
      <c r="B107" s="136" t="s">
        <v>550</v>
      </c>
      <c r="C107" s="136" t="s">
        <v>131</v>
      </c>
      <c r="D107" s="136" t="s">
        <v>543</v>
      </c>
      <c r="E107" s="136" t="s">
        <v>71</v>
      </c>
      <c r="F107" s="9">
        <v>629539</v>
      </c>
      <c r="G107" s="10" t="s">
        <v>1586</v>
      </c>
      <c r="H107" s="136" t="s">
        <v>544</v>
      </c>
      <c r="I107" s="136" t="s">
        <v>545</v>
      </c>
      <c r="J107" s="136" t="s">
        <v>136</v>
      </c>
      <c r="K107" s="136" t="s">
        <v>136</v>
      </c>
      <c r="L107" s="140" t="s">
        <v>137</v>
      </c>
      <c r="M107" s="140" t="s">
        <v>117</v>
      </c>
      <c r="N107" s="140" t="s">
        <v>551</v>
      </c>
      <c r="O107" s="161">
        <v>0</v>
      </c>
      <c r="P107" s="137">
        <v>0</v>
      </c>
      <c r="Q107" s="137">
        <v>0</v>
      </c>
      <c r="R107" s="137">
        <v>0</v>
      </c>
      <c r="S107" s="136" t="s">
        <v>214</v>
      </c>
      <c r="T107" s="140" t="s">
        <v>131</v>
      </c>
      <c r="U107" s="140" t="s">
        <v>139</v>
      </c>
      <c r="V107" s="148">
        <v>43033</v>
      </c>
      <c r="W107" s="148">
        <v>43078</v>
      </c>
      <c r="X107" s="140"/>
      <c r="Y107" s="140"/>
      <c r="Z107" s="8"/>
      <c r="AA107" s="8"/>
      <c r="AB107" s="136" t="s">
        <v>552</v>
      </c>
      <c r="AC107" s="140" t="s">
        <v>553</v>
      </c>
      <c r="AD107" s="136">
        <v>796</v>
      </c>
      <c r="AE107" s="136" t="s">
        <v>486</v>
      </c>
      <c r="AF107" s="9">
        <v>1</v>
      </c>
      <c r="AG107" s="9">
        <v>45376000</v>
      </c>
      <c r="AH107" s="136" t="s">
        <v>549</v>
      </c>
      <c r="AI107" s="8">
        <v>43098</v>
      </c>
      <c r="AJ107" s="8">
        <v>43115</v>
      </c>
      <c r="AK107" s="8">
        <v>43433</v>
      </c>
      <c r="AL107" s="151" t="s">
        <v>310</v>
      </c>
      <c r="AM107" s="8"/>
      <c r="AN107" s="137"/>
      <c r="AO107" s="9"/>
      <c r="AP107" s="9"/>
      <c r="AQ107" s="9"/>
      <c r="AR107" s="9"/>
      <c r="AS107" s="9"/>
      <c r="AT107" s="9"/>
      <c r="AU107" s="9"/>
      <c r="AV107" s="9"/>
      <c r="AW107" s="136"/>
    </row>
    <row r="108" spans="1:49" s="143" customFormat="1" ht="101.25">
      <c r="A108" s="136">
        <v>3</v>
      </c>
      <c r="B108" s="136" t="s">
        <v>554</v>
      </c>
      <c r="C108" s="136" t="s">
        <v>131</v>
      </c>
      <c r="D108" s="136" t="s">
        <v>2244</v>
      </c>
      <c r="E108" s="136" t="s">
        <v>71</v>
      </c>
      <c r="F108" s="136">
        <v>818664</v>
      </c>
      <c r="G108" s="10" t="s">
        <v>2248</v>
      </c>
      <c r="H108" s="136" t="s">
        <v>600</v>
      </c>
      <c r="I108" s="9" t="s">
        <v>601</v>
      </c>
      <c r="J108" s="136" t="s">
        <v>298</v>
      </c>
      <c r="K108" s="136" t="s">
        <v>136</v>
      </c>
      <c r="L108" s="140" t="s">
        <v>137</v>
      </c>
      <c r="M108" s="140" t="s">
        <v>95</v>
      </c>
      <c r="N108" s="136" t="s">
        <v>2249</v>
      </c>
      <c r="O108" s="137">
        <v>1345</v>
      </c>
      <c r="P108" s="137">
        <v>1345</v>
      </c>
      <c r="Q108" s="137">
        <v>1345</v>
      </c>
      <c r="R108" s="137">
        <v>1587</v>
      </c>
      <c r="S108" s="136" t="s">
        <v>214</v>
      </c>
      <c r="T108" s="140" t="s">
        <v>131</v>
      </c>
      <c r="U108" s="140" t="s">
        <v>215</v>
      </c>
      <c r="V108" s="8">
        <v>42671</v>
      </c>
      <c r="W108" s="8">
        <v>42716</v>
      </c>
      <c r="X108" s="9"/>
      <c r="Y108" s="9"/>
      <c r="Z108" s="9"/>
      <c r="AA108" s="9"/>
      <c r="AB108" s="141" t="s">
        <v>2250</v>
      </c>
      <c r="AC108" s="136" t="s">
        <v>209</v>
      </c>
      <c r="AD108" s="9">
        <v>796</v>
      </c>
      <c r="AE108" s="9" t="s">
        <v>555</v>
      </c>
      <c r="AF108" s="136">
        <v>59</v>
      </c>
      <c r="AG108" s="142">
        <v>46600000</v>
      </c>
      <c r="AH108" s="148" t="s">
        <v>201</v>
      </c>
      <c r="AI108" s="8">
        <v>42736</v>
      </c>
      <c r="AJ108" s="146">
        <v>42795</v>
      </c>
      <c r="AK108" s="146">
        <v>43100</v>
      </c>
      <c r="AL108" s="9">
        <v>2017</v>
      </c>
      <c r="AM108" s="9"/>
      <c r="AN108" s="137"/>
      <c r="AO108" s="9"/>
      <c r="AP108" s="9"/>
      <c r="AQ108" s="9"/>
      <c r="AR108" s="9"/>
      <c r="AS108" s="9"/>
      <c r="AT108" s="9"/>
      <c r="AU108" s="9"/>
      <c r="AV108" s="9"/>
      <c r="AW108" s="9" t="s">
        <v>796</v>
      </c>
    </row>
    <row r="109" spans="1:49" s="143" customFormat="1" ht="112.5">
      <c r="A109" s="136">
        <v>7</v>
      </c>
      <c r="B109" s="136" t="s">
        <v>561</v>
      </c>
      <c r="C109" s="136" t="s">
        <v>131</v>
      </c>
      <c r="D109" s="136" t="s">
        <v>562</v>
      </c>
      <c r="E109" s="136" t="s">
        <v>190</v>
      </c>
      <c r="F109" s="136">
        <v>629616</v>
      </c>
      <c r="G109" s="10" t="s">
        <v>563</v>
      </c>
      <c r="H109" s="136" t="s">
        <v>564</v>
      </c>
      <c r="I109" s="9" t="s">
        <v>1508</v>
      </c>
      <c r="J109" s="136" t="s">
        <v>136</v>
      </c>
      <c r="K109" s="136" t="s">
        <v>136</v>
      </c>
      <c r="L109" s="140" t="s">
        <v>137</v>
      </c>
      <c r="M109" s="140" t="s">
        <v>128</v>
      </c>
      <c r="N109" s="136" t="s">
        <v>138</v>
      </c>
      <c r="O109" s="137">
        <v>200000</v>
      </c>
      <c r="P109" s="137">
        <v>200000</v>
      </c>
      <c r="Q109" s="137">
        <v>200000</v>
      </c>
      <c r="R109" s="137">
        <f t="shared" ref="R109:R114" si="8">Q109*1.18</f>
        <v>236000</v>
      </c>
      <c r="S109" s="140" t="s">
        <v>566</v>
      </c>
      <c r="T109" s="140" t="s">
        <v>131</v>
      </c>
      <c r="U109" s="140" t="s">
        <v>215</v>
      </c>
      <c r="V109" s="8">
        <v>42727</v>
      </c>
      <c r="W109" s="8">
        <v>42766</v>
      </c>
      <c r="X109" s="9"/>
      <c r="Y109" s="9"/>
      <c r="Z109" s="9"/>
      <c r="AA109" s="9"/>
      <c r="AB109" s="141" t="s">
        <v>563</v>
      </c>
      <c r="AC109" s="136" t="s">
        <v>567</v>
      </c>
      <c r="AD109" s="9">
        <v>796</v>
      </c>
      <c r="AE109" s="9" t="s">
        <v>555</v>
      </c>
      <c r="AF109" s="136">
        <v>1</v>
      </c>
      <c r="AG109" s="8">
        <v>46</v>
      </c>
      <c r="AH109" s="141" t="s">
        <v>201</v>
      </c>
      <c r="AI109" s="8">
        <v>42786</v>
      </c>
      <c r="AJ109" s="8">
        <v>42828</v>
      </c>
      <c r="AK109" s="8">
        <v>43924</v>
      </c>
      <c r="AL109" s="9">
        <v>2017</v>
      </c>
      <c r="AM109" s="9"/>
      <c r="AN109" s="137"/>
      <c r="AO109" s="9"/>
      <c r="AP109" s="9"/>
      <c r="AQ109" s="9"/>
      <c r="AR109" s="9"/>
      <c r="AS109" s="9"/>
      <c r="AT109" s="9"/>
      <c r="AU109" s="9"/>
      <c r="AV109" s="9"/>
      <c r="AW109" s="162" t="s">
        <v>599</v>
      </c>
    </row>
    <row r="110" spans="1:49" s="143" customFormat="1" ht="45">
      <c r="A110" s="136">
        <v>7</v>
      </c>
      <c r="B110" s="136" t="s">
        <v>570</v>
      </c>
      <c r="C110" s="136" t="s">
        <v>131</v>
      </c>
      <c r="D110" s="136" t="s">
        <v>562</v>
      </c>
      <c r="E110" s="136" t="s">
        <v>71</v>
      </c>
      <c r="F110" s="136">
        <v>629617</v>
      </c>
      <c r="G110" s="10" t="s">
        <v>571</v>
      </c>
      <c r="H110" s="136" t="s">
        <v>572</v>
      </c>
      <c r="I110" s="9" t="s">
        <v>573</v>
      </c>
      <c r="J110" s="136" t="s">
        <v>136</v>
      </c>
      <c r="K110" s="136" t="s">
        <v>136</v>
      </c>
      <c r="L110" s="140" t="s">
        <v>137</v>
      </c>
      <c r="M110" s="140" t="s">
        <v>574</v>
      </c>
      <c r="N110" s="136" t="s">
        <v>575</v>
      </c>
      <c r="O110" s="137">
        <v>2600</v>
      </c>
      <c r="P110" s="137">
        <v>2600</v>
      </c>
      <c r="Q110" s="137">
        <v>2600</v>
      </c>
      <c r="R110" s="137">
        <f t="shared" si="8"/>
        <v>3068</v>
      </c>
      <c r="S110" s="140" t="s">
        <v>73</v>
      </c>
      <c r="T110" s="140" t="s">
        <v>131</v>
      </c>
      <c r="U110" s="140" t="s">
        <v>224</v>
      </c>
      <c r="V110" s="8">
        <v>42795</v>
      </c>
      <c r="W110" s="8">
        <v>42795</v>
      </c>
      <c r="X110" s="9" t="s">
        <v>576</v>
      </c>
      <c r="Y110" s="140" t="s">
        <v>577</v>
      </c>
      <c r="Z110" s="9">
        <v>7710498023</v>
      </c>
      <c r="AA110" s="9">
        <v>771001001</v>
      </c>
      <c r="AB110" s="141" t="s">
        <v>571</v>
      </c>
      <c r="AC110" s="136" t="s">
        <v>578</v>
      </c>
      <c r="AD110" s="9">
        <v>796</v>
      </c>
      <c r="AE110" s="9" t="s">
        <v>555</v>
      </c>
      <c r="AF110" s="136">
        <v>1</v>
      </c>
      <c r="AG110" s="151">
        <v>45382000</v>
      </c>
      <c r="AH110" s="136" t="s">
        <v>579</v>
      </c>
      <c r="AI110" s="8">
        <v>42795</v>
      </c>
      <c r="AJ110" s="146">
        <v>42795</v>
      </c>
      <c r="AK110" s="8">
        <v>43098</v>
      </c>
      <c r="AL110" s="9">
        <v>2017</v>
      </c>
      <c r="AM110" s="9"/>
      <c r="AN110" s="137"/>
      <c r="AO110" s="9"/>
      <c r="AP110" s="9"/>
      <c r="AQ110" s="9"/>
      <c r="AR110" s="9"/>
      <c r="AS110" s="9"/>
      <c r="AT110" s="9"/>
      <c r="AU110" s="9"/>
      <c r="AV110" s="9"/>
      <c r="AW110" s="9"/>
    </row>
    <row r="111" spans="1:49" s="143" customFormat="1" ht="78.75">
      <c r="A111" s="136">
        <v>7</v>
      </c>
      <c r="B111" s="136" t="s">
        <v>580</v>
      </c>
      <c r="C111" s="136" t="s">
        <v>131</v>
      </c>
      <c r="D111" s="136" t="s">
        <v>562</v>
      </c>
      <c r="E111" s="136" t="s">
        <v>71</v>
      </c>
      <c r="F111" s="136">
        <v>629618</v>
      </c>
      <c r="G111" s="10" t="s">
        <v>581</v>
      </c>
      <c r="H111" s="136" t="s">
        <v>572</v>
      </c>
      <c r="I111" s="9" t="s">
        <v>573</v>
      </c>
      <c r="J111" s="136" t="s">
        <v>136</v>
      </c>
      <c r="K111" s="136" t="s">
        <v>136</v>
      </c>
      <c r="L111" s="140" t="s">
        <v>137</v>
      </c>
      <c r="M111" s="140" t="s">
        <v>574</v>
      </c>
      <c r="N111" s="136" t="s">
        <v>575</v>
      </c>
      <c r="O111" s="137">
        <v>4300</v>
      </c>
      <c r="P111" s="137">
        <v>4300</v>
      </c>
      <c r="Q111" s="137">
        <v>4300</v>
      </c>
      <c r="R111" s="137">
        <f t="shared" si="8"/>
        <v>5074</v>
      </c>
      <c r="S111" s="140" t="s">
        <v>73</v>
      </c>
      <c r="T111" s="140" t="s">
        <v>131</v>
      </c>
      <c r="U111" s="140" t="s">
        <v>224</v>
      </c>
      <c r="V111" s="8">
        <v>42795</v>
      </c>
      <c r="W111" s="8">
        <v>42795</v>
      </c>
      <c r="X111" s="9" t="s">
        <v>576</v>
      </c>
      <c r="Y111" s="140" t="s">
        <v>582</v>
      </c>
      <c r="Z111" s="9">
        <v>7710032313</v>
      </c>
      <c r="AA111" s="9">
        <v>774501001</v>
      </c>
      <c r="AB111" s="141" t="s">
        <v>581</v>
      </c>
      <c r="AC111" s="136" t="s">
        <v>578</v>
      </c>
      <c r="AD111" s="9">
        <v>796</v>
      </c>
      <c r="AE111" s="9" t="s">
        <v>555</v>
      </c>
      <c r="AF111" s="136">
        <v>1</v>
      </c>
      <c r="AG111" s="151">
        <v>45382000</v>
      </c>
      <c r="AH111" s="136" t="s">
        <v>579</v>
      </c>
      <c r="AI111" s="8">
        <v>42795</v>
      </c>
      <c r="AJ111" s="146">
        <v>42795</v>
      </c>
      <c r="AK111" s="8">
        <v>43098</v>
      </c>
      <c r="AL111" s="9">
        <v>2017</v>
      </c>
      <c r="AM111" s="9"/>
      <c r="AN111" s="137"/>
      <c r="AO111" s="9"/>
      <c r="AP111" s="9"/>
      <c r="AQ111" s="9"/>
      <c r="AR111" s="9"/>
      <c r="AS111" s="9"/>
      <c r="AT111" s="9"/>
      <c r="AU111" s="9"/>
      <c r="AV111" s="9"/>
      <c r="AW111" s="9"/>
    </row>
    <row r="112" spans="1:49" s="143" customFormat="1" ht="90">
      <c r="A112" s="136">
        <v>7</v>
      </c>
      <c r="B112" s="136" t="s">
        <v>2367</v>
      </c>
      <c r="C112" s="136" t="s">
        <v>131</v>
      </c>
      <c r="D112" s="136" t="s">
        <v>562</v>
      </c>
      <c r="E112" s="136" t="s">
        <v>71</v>
      </c>
      <c r="F112" s="136">
        <v>629619</v>
      </c>
      <c r="G112" s="10" t="s">
        <v>583</v>
      </c>
      <c r="H112" s="136" t="s">
        <v>572</v>
      </c>
      <c r="I112" s="9" t="s">
        <v>573</v>
      </c>
      <c r="J112" s="136" t="s">
        <v>136</v>
      </c>
      <c r="K112" s="136" t="s">
        <v>136</v>
      </c>
      <c r="L112" s="140" t="s">
        <v>137</v>
      </c>
      <c r="M112" s="140" t="s">
        <v>574</v>
      </c>
      <c r="N112" s="136" t="s">
        <v>575</v>
      </c>
      <c r="O112" s="137">
        <v>4300</v>
      </c>
      <c r="P112" s="137">
        <v>4300</v>
      </c>
      <c r="Q112" s="137">
        <v>4300</v>
      </c>
      <c r="R112" s="137">
        <f t="shared" si="8"/>
        <v>5074</v>
      </c>
      <c r="S112" s="140" t="s">
        <v>73</v>
      </c>
      <c r="T112" s="140" t="s">
        <v>131</v>
      </c>
      <c r="U112" s="140" t="s">
        <v>224</v>
      </c>
      <c r="V112" s="8">
        <v>42795</v>
      </c>
      <c r="W112" s="8">
        <v>42795</v>
      </c>
      <c r="X112" s="9" t="s">
        <v>576</v>
      </c>
      <c r="Y112" s="140" t="s">
        <v>584</v>
      </c>
      <c r="Z112" s="9">
        <v>5000001388</v>
      </c>
      <c r="AA112" s="9">
        <v>507502001</v>
      </c>
      <c r="AB112" s="141" t="s">
        <v>583</v>
      </c>
      <c r="AC112" s="136" t="s">
        <v>578</v>
      </c>
      <c r="AD112" s="9">
        <v>796</v>
      </c>
      <c r="AE112" s="9" t="s">
        <v>555</v>
      </c>
      <c r="AF112" s="136">
        <v>1</v>
      </c>
      <c r="AG112" s="151">
        <v>46623000</v>
      </c>
      <c r="AH112" s="136" t="s">
        <v>585</v>
      </c>
      <c r="AI112" s="8">
        <v>42795</v>
      </c>
      <c r="AJ112" s="146">
        <v>42795</v>
      </c>
      <c r="AK112" s="8">
        <v>43098</v>
      </c>
      <c r="AL112" s="9">
        <v>2017</v>
      </c>
      <c r="AM112" s="9"/>
      <c r="AN112" s="137"/>
      <c r="AO112" s="9"/>
      <c r="AP112" s="9"/>
      <c r="AQ112" s="9"/>
      <c r="AR112" s="9"/>
      <c r="AS112" s="9"/>
      <c r="AT112" s="9"/>
      <c r="AU112" s="9"/>
      <c r="AV112" s="9"/>
      <c r="AW112" s="9"/>
    </row>
    <row r="113" spans="1:49" s="143" customFormat="1" ht="56.25">
      <c r="A113" s="136">
        <v>7</v>
      </c>
      <c r="B113" s="136" t="s">
        <v>2366</v>
      </c>
      <c r="C113" s="136" t="s">
        <v>131</v>
      </c>
      <c r="D113" s="136" t="s">
        <v>562</v>
      </c>
      <c r="E113" s="136" t="s">
        <v>71</v>
      </c>
      <c r="F113" s="136">
        <v>629620</v>
      </c>
      <c r="G113" s="10" t="s">
        <v>571</v>
      </c>
      <c r="H113" s="136" t="s">
        <v>572</v>
      </c>
      <c r="I113" s="9" t="s">
        <v>573</v>
      </c>
      <c r="J113" s="136" t="s">
        <v>136</v>
      </c>
      <c r="K113" s="136" t="s">
        <v>136</v>
      </c>
      <c r="L113" s="140" t="s">
        <v>137</v>
      </c>
      <c r="M113" s="140" t="s">
        <v>574</v>
      </c>
      <c r="N113" s="136" t="s">
        <v>575</v>
      </c>
      <c r="O113" s="137">
        <v>4300</v>
      </c>
      <c r="P113" s="137">
        <v>4300</v>
      </c>
      <c r="Q113" s="137">
        <v>4300</v>
      </c>
      <c r="R113" s="137">
        <f t="shared" si="8"/>
        <v>5074</v>
      </c>
      <c r="S113" s="140" t="s">
        <v>73</v>
      </c>
      <c r="T113" s="140" t="s">
        <v>131</v>
      </c>
      <c r="U113" s="140" t="s">
        <v>224</v>
      </c>
      <c r="V113" s="8">
        <v>42795</v>
      </c>
      <c r="W113" s="8">
        <v>42795</v>
      </c>
      <c r="X113" s="9" t="s">
        <v>576</v>
      </c>
      <c r="Y113" s="140" t="s">
        <v>586</v>
      </c>
      <c r="Z113" s="9">
        <v>7701018922</v>
      </c>
      <c r="AA113" s="9">
        <v>772901001</v>
      </c>
      <c r="AB113" s="141" t="s">
        <v>571</v>
      </c>
      <c r="AC113" s="136" t="s">
        <v>578</v>
      </c>
      <c r="AD113" s="9">
        <v>796</v>
      </c>
      <c r="AE113" s="9" t="s">
        <v>555</v>
      </c>
      <c r="AF113" s="136">
        <v>1</v>
      </c>
      <c r="AG113" s="151">
        <v>45348000</v>
      </c>
      <c r="AH113" s="136" t="s">
        <v>587</v>
      </c>
      <c r="AI113" s="8">
        <v>42795</v>
      </c>
      <c r="AJ113" s="146">
        <v>42795</v>
      </c>
      <c r="AK113" s="8">
        <v>43098</v>
      </c>
      <c r="AL113" s="9">
        <v>2017</v>
      </c>
      <c r="AM113" s="9"/>
      <c r="AN113" s="137"/>
      <c r="AO113" s="9"/>
      <c r="AP113" s="9"/>
      <c r="AQ113" s="9"/>
      <c r="AR113" s="9"/>
      <c r="AS113" s="9"/>
      <c r="AT113" s="9"/>
      <c r="AU113" s="9"/>
      <c r="AV113" s="9"/>
      <c r="AW113" s="9"/>
    </row>
    <row r="114" spans="1:49" s="143" customFormat="1" ht="45">
      <c r="A114" s="136">
        <v>7</v>
      </c>
      <c r="B114" s="136" t="s">
        <v>2368</v>
      </c>
      <c r="C114" s="136" t="s">
        <v>131</v>
      </c>
      <c r="D114" s="136" t="s">
        <v>562</v>
      </c>
      <c r="E114" s="136" t="s">
        <v>71</v>
      </c>
      <c r="F114" s="136">
        <v>629621</v>
      </c>
      <c r="G114" s="10" t="s">
        <v>588</v>
      </c>
      <c r="H114" s="136" t="s">
        <v>572</v>
      </c>
      <c r="I114" s="9" t="s">
        <v>573</v>
      </c>
      <c r="J114" s="136" t="s">
        <v>136</v>
      </c>
      <c r="K114" s="136" t="s">
        <v>136</v>
      </c>
      <c r="L114" s="140" t="s">
        <v>137</v>
      </c>
      <c r="M114" s="140" t="s">
        <v>574</v>
      </c>
      <c r="N114" s="136" t="s">
        <v>575</v>
      </c>
      <c r="O114" s="137">
        <v>2600</v>
      </c>
      <c r="P114" s="137">
        <v>2600</v>
      </c>
      <c r="Q114" s="137">
        <v>2600</v>
      </c>
      <c r="R114" s="137">
        <f t="shared" si="8"/>
        <v>3068</v>
      </c>
      <c r="S114" s="140" t="s">
        <v>73</v>
      </c>
      <c r="T114" s="140" t="s">
        <v>131</v>
      </c>
      <c r="U114" s="140" t="s">
        <v>224</v>
      </c>
      <c r="V114" s="8">
        <v>42795</v>
      </c>
      <c r="W114" s="8">
        <v>42795</v>
      </c>
      <c r="X114" s="9" t="s">
        <v>576</v>
      </c>
      <c r="Y114" s="140" t="s">
        <v>589</v>
      </c>
      <c r="Z114" s="9">
        <v>7710030490</v>
      </c>
      <c r="AA114" s="9">
        <v>771001001</v>
      </c>
      <c r="AB114" s="141" t="s">
        <v>588</v>
      </c>
      <c r="AC114" s="136" t="s">
        <v>578</v>
      </c>
      <c r="AD114" s="9">
        <v>796</v>
      </c>
      <c r="AE114" s="9" t="s">
        <v>555</v>
      </c>
      <c r="AF114" s="136">
        <v>1</v>
      </c>
      <c r="AG114" s="151">
        <v>45382000</v>
      </c>
      <c r="AH114" s="136" t="s">
        <v>579</v>
      </c>
      <c r="AI114" s="8">
        <v>42795</v>
      </c>
      <c r="AJ114" s="146">
        <v>42795</v>
      </c>
      <c r="AK114" s="8">
        <v>43098</v>
      </c>
      <c r="AL114" s="9">
        <v>2017</v>
      </c>
      <c r="AM114" s="9"/>
      <c r="AN114" s="137"/>
      <c r="AO114" s="9"/>
      <c r="AP114" s="9"/>
      <c r="AQ114" s="9"/>
      <c r="AR114" s="9"/>
      <c r="AS114" s="9"/>
      <c r="AT114" s="9"/>
      <c r="AU114" s="9"/>
      <c r="AV114" s="9"/>
      <c r="AW114" s="9"/>
    </row>
    <row r="115" spans="1:49" s="143" customFormat="1" ht="33.75">
      <c r="A115" s="136">
        <v>7</v>
      </c>
      <c r="B115" s="9" t="s">
        <v>590</v>
      </c>
      <c r="C115" s="136" t="s">
        <v>131</v>
      </c>
      <c r="D115" s="136" t="s">
        <v>597</v>
      </c>
      <c r="E115" s="136" t="s">
        <v>67</v>
      </c>
      <c r="F115" s="136">
        <v>818746</v>
      </c>
      <c r="G115" s="10" t="s">
        <v>591</v>
      </c>
      <c r="H115" s="9" t="s">
        <v>322</v>
      </c>
      <c r="I115" s="136" t="s">
        <v>565</v>
      </c>
      <c r="J115" s="136" t="s">
        <v>2588</v>
      </c>
      <c r="K115" s="136" t="s">
        <v>136</v>
      </c>
      <c r="L115" s="136" t="s">
        <v>137</v>
      </c>
      <c r="M115" s="136" t="s">
        <v>97</v>
      </c>
      <c r="N115" s="136" t="s">
        <v>592</v>
      </c>
      <c r="O115" s="137">
        <v>4050</v>
      </c>
      <c r="P115" s="137">
        <v>4050</v>
      </c>
      <c r="Q115" s="137">
        <v>4050</v>
      </c>
      <c r="R115" s="137">
        <v>4050</v>
      </c>
      <c r="S115" s="136" t="s">
        <v>73</v>
      </c>
      <c r="T115" s="136" t="s">
        <v>593</v>
      </c>
      <c r="U115" s="9" t="s">
        <v>224</v>
      </c>
      <c r="V115" s="8">
        <v>42826</v>
      </c>
      <c r="W115" s="8">
        <v>42826</v>
      </c>
      <c r="X115" s="9" t="s">
        <v>324</v>
      </c>
      <c r="Y115" s="148" t="s">
        <v>594</v>
      </c>
      <c r="Z115" s="9">
        <v>5024163927</v>
      </c>
      <c r="AA115" s="9">
        <v>502401001</v>
      </c>
      <c r="AB115" s="136" t="s">
        <v>591</v>
      </c>
      <c r="AC115" s="136" t="s">
        <v>595</v>
      </c>
      <c r="AD115" s="9">
        <v>55</v>
      </c>
      <c r="AE115" s="9" t="s">
        <v>560</v>
      </c>
      <c r="AF115" s="136">
        <v>234.4</v>
      </c>
      <c r="AG115" s="163">
        <v>46</v>
      </c>
      <c r="AH115" s="141" t="s">
        <v>201</v>
      </c>
      <c r="AI115" s="8">
        <v>42826</v>
      </c>
      <c r="AJ115" s="8">
        <v>42826</v>
      </c>
      <c r="AK115" s="146">
        <v>43100</v>
      </c>
      <c r="AL115" s="9">
        <v>2017</v>
      </c>
      <c r="AM115" s="9"/>
      <c r="AN115" s="137"/>
      <c r="AO115" s="9"/>
      <c r="AP115" s="9"/>
      <c r="AQ115" s="9"/>
      <c r="AR115" s="9"/>
      <c r="AS115" s="9"/>
      <c r="AT115" s="9"/>
      <c r="AU115" s="9"/>
      <c r="AV115" s="9"/>
      <c r="AW115" s="136" t="s">
        <v>598</v>
      </c>
    </row>
    <row r="116" spans="1:49" s="143" customFormat="1" ht="56.25">
      <c r="A116" s="136">
        <v>7</v>
      </c>
      <c r="B116" s="136" t="s">
        <v>664</v>
      </c>
      <c r="C116" s="136" t="s">
        <v>131</v>
      </c>
      <c r="D116" s="136" t="s">
        <v>562</v>
      </c>
      <c r="E116" s="136" t="s">
        <v>67</v>
      </c>
      <c r="F116" s="136">
        <v>629606</v>
      </c>
      <c r="G116" s="10" t="s">
        <v>665</v>
      </c>
      <c r="H116" s="136" t="s">
        <v>322</v>
      </c>
      <c r="I116" s="9" t="s">
        <v>666</v>
      </c>
      <c r="J116" s="136" t="s">
        <v>2588</v>
      </c>
      <c r="K116" s="136" t="s">
        <v>136</v>
      </c>
      <c r="L116" s="140" t="s">
        <v>667</v>
      </c>
      <c r="M116" s="140" t="s">
        <v>668</v>
      </c>
      <c r="N116" s="136" t="s">
        <v>575</v>
      </c>
      <c r="O116" s="137">
        <v>330067.14</v>
      </c>
      <c r="P116" s="137">
        <v>330067.14</v>
      </c>
      <c r="Q116" s="137">
        <v>330067.14</v>
      </c>
      <c r="R116" s="137">
        <f>SUM(Q116)</f>
        <v>330067.14</v>
      </c>
      <c r="S116" s="140" t="s">
        <v>73</v>
      </c>
      <c r="T116" s="140" t="s">
        <v>131</v>
      </c>
      <c r="U116" s="140" t="s">
        <v>224</v>
      </c>
      <c r="V116" s="8">
        <v>42736</v>
      </c>
      <c r="W116" s="8">
        <v>42736</v>
      </c>
      <c r="X116" s="9" t="s">
        <v>669</v>
      </c>
      <c r="Y116" s="9" t="s">
        <v>670</v>
      </c>
      <c r="Z116" s="9">
        <v>7705031674</v>
      </c>
      <c r="AA116" s="9">
        <v>770301001</v>
      </c>
      <c r="AB116" s="141" t="s">
        <v>671</v>
      </c>
      <c r="AC116" s="136" t="s">
        <v>578</v>
      </c>
      <c r="AD116" s="9">
        <v>796</v>
      </c>
      <c r="AE116" s="9" t="s">
        <v>555</v>
      </c>
      <c r="AF116" s="136">
        <v>1</v>
      </c>
      <c r="AG116" s="142">
        <v>45914000</v>
      </c>
      <c r="AH116" s="8" t="s">
        <v>672</v>
      </c>
      <c r="AI116" s="8">
        <v>42736</v>
      </c>
      <c r="AJ116" s="8">
        <v>42736</v>
      </c>
      <c r="AK116" s="146">
        <v>43100</v>
      </c>
      <c r="AL116" s="9">
        <v>2017</v>
      </c>
      <c r="AM116" s="9"/>
      <c r="AN116" s="137"/>
      <c r="AO116" s="9"/>
      <c r="AP116" s="9"/>
      <c r="AQ116" s="9"/>
      <c r="AR116" s="9"/>
      <c r="AS116" s="9"/>
      <c r="AT116" s="9"/>
      <c r="AU116" s="9"/>
      <c r="AV116" s="9"/>
      <c r="AW116" s="9"/>
    </row>
    <row r="117" spans="1:49" s="143" customFormat="1" ht="101.25">
      <c r="A117" s="136">
        <v>3</v>
      </c>
      <c r="B117" s="136" t="s">
        <v>673</v>
      </c>
      <c r="C117" s="136" t="s">
        <v>131</v>
      </c>
      <c r="D117" s="136" t="s">
        <v>624</v>
      </c>
      <c r="E117" s="136" t="s">
        <v>72</v>
      </c>
      <c r="F117" s="136">
        <v>839106</v>
      </c>
      <c r="G117" s="10" t="s">
        <v>674</v>
      </c>
      <c r="H117" s="136" t="s">
        <v>625</v>
      </c>
      <c r="I117" s="9" t="s">
        <v>626</v>
      </c>
      <c r="J117" s="136" t="s">
        <v>135</v>
      </c>
      <c r="K117" s="136" t="s">
        <v>136</v>
      </c>
      <c r="L117" s="140" t="s">
        <v>137</v>
      </c>
      <c r="M117" s="140" t="s">
        <v>86</v>
      </c>
      <c r="N117" s="136" t="s">
        <v>138</v>
      </c>
      <c r="O117" s="137">
        <v>46833</v>
      </c>
      <c r="P117" s="137">
        <v>15611</v>
      </c>
      <c r="Q117" s="137">
        <f>O117</f>
        <v>46833</v>
      </c>
      <c r="R117" s="137">
        <f t="shared" ref="R117:R151" si="9">Q117*1.18</f>
        <v>55262.939999999995</v>
      </c>
      <c r="S117" s="140" t="str">
        <f t="shared" ref="S117:S118" si="10">IF(R117&gt;10000,"Открытый конкурс","Открытый запрос предложений")</f>
        <v>Открытый конкурс</v>
      </c>
      <c r="T117" s="140" t="s">
        <v>131</v>
      </c>
      <c r="U117" s="140" t="s">
        <v>139</v>
      </c>
      <c r="V117" s="8">
        <f t="shared" ref="V117:V129" si="11">IF(S117="Открытый конкурс",AI117-75,AI117-65)</f>
        <v>42661</v>
      </c>
      <c r="W117" s="8">
        <f t="shared" ref="W117:W129" si="12">AI117-20</f>
        <v>42716</v>
      </c>
      <c r="X117" s="9"/>
      <c r="Y117" s="9"/>
      <c r="Z117" s="9"/>
      <c r="AA117" s="9"/>
      <c r="AB117" s="141" t="str">
        <f t="shared" ref="AB117:AB129" si="13">G117</f>
        <v>Выполнение неотложно-восстановительных работ по ремонту электротехнического оборудования подстанций и РЗиА для Западных электрических сетей – филиала ПАО «МОЭСК» в 2017-2019гг.</v>
      </c>
      <c r="AC117" s="136" t="s">
        <v>209</v>
      </c>
      <c r="AD117" s="9">
        <v>796</v>
      </c>
      <c r="AE117" s="9" t="s">
        <v>177</v>
      </c>
      <c r="AF117" s="136">
        <v>1</v>
      </c>
      <c r="AG117" s="142">
        <v>46600000</v>
      </c>
      <c r="AH117" s="8" t="s">
        <v>507</v>
      </c>
      <c r="AI117" s="8">
        <v>42736</v>
      </c>
      <c r="AJ117" s="8">
        <f t="shared" ref="AJ117:AJ129" si="14">AI117</f>
        <v>42736</v>
      </c>
      <c r="AK117" s="8">
        <v>43830</v>
      </c>
      <c r="AL117" s="9" t="s">
        <v>604</v>
      </c>
      <c r="AM117" s="9"/>
      <c r="AN117" s="137"/>
      <c r="AO117" s="9"/>
      <c r="AP117" s="9"/>
      <c r="AQ117" s="9"/>
      <c r="AR117" s="9"/>
      <c r="AS117" s="9"/>
      <c r="AT117" s="9"/>
      <c r="AU117" s="9"/>
      <c r="AV117" s="9"/>
      <c r="AW117" s="9"/>
    </row>
    <row r="118" spans="1:49" s="143" customFormat="1" ht="146.25">
      <c r="A118" s="136">
        <v>7</v>
      </c>
      <c r="B118" s="136" t="s">
        <v>632</v>
      </c>
      <c r="C118" s="136" t="s">
        <v>131</v>
      </c>
      <c r="D118" s="136" t="s">
        <v>624</v>
      </c>
      <c r="E118" s="136" t="s">
        <v>72</v>
      </c>
      <c r="F118" s="136">
        <v>838972</v>
      </c>
      <c r="G118" s="10" t="s">
        <v>633</v>
      </c>
      <c r="H118" s="136" t="s">
        <v>627</v>
      </c>
      <c r="I118" s="9" t="s">
        <v>631</v>
      </c>
      <c r="J118" s="136" t="s">
        <v>135</v>
      </c>
      <c r="K118" s="136" t="s">
        <v>136</v>
      </c>
      <c r="L118" s="140" t="s">
        <v>153</v>
      </c>
      <c r="M118" s="140" t="s">
        <v>85</v>
      </c>
      <c r="N118" s="136" t="s">
        <v>138</v>
      </c>
      <c r="O118" s="137">
        <f>23909112.53/1000</f>
        <v>23909.112530000002</v>
      </c>
      <c r="P118" s="137">
        <f>O118</f>
        <v>23909.112530000002</v>
      </c>
      <c r="Q118" s="137">
        <f>O118</f>
        <v>23909.112530000002</v>
      </c>
      <c r="R118" s="137">
        <f t="shared" si="9"/>
        <v>28212.7527854</v>
      </c>
      <c r="S118" s="140" t="str">
        <f t="shared" si="10"/>
        <v>Открытый конкурс</v>
      </c>
      <c r="T118" s="140" t="s">
        <v>131</v>
      </c>
      <c r="U118" s="140" t="s">
        <v>139</v>
      </c>
      <c r="V118" s="8">
        <f t="shared" si="11"/>
        <v>42661</v>
      </c>
      <c r="W118" s="8">
        <f t="shared" si="12"/>
        <v>42716</v>
      </c>
      <c r="X118" s="9"/>
      <c r="Y118" s="9"/>
      <c r="Z118" s="9"/>
      <c r="AA118" s="9"/>
      <c r="AB118" s="141" t="str">
        <f t="shared" si="13"/>
        <v>Работы по разборке административного здания контейнерного типа на территории Базы ЗЭС, расположенного по адресу г.Москва, ул. 1812г., д.15, стр.1, с последующей перевозкой и монтажом на базах Истринского РЭС и Рузского РЭС для нужд Западных электрических сетей - филиала ПАО "МОЭСК"</v>
      </c>
      <c r="AC118" s="136" t="s">
        <v>209</v>
      </c>
      <c r="AD118" s="9">
        <v>796</v>
      </c>
      <c r="AE118" s="9" t="s">
        <v>177</v>
      </c>
      <c r="AF118" s="136">
        <v>1</v>
      </c>
      <c r="AG118" s="142">
        <v>46600000</v>
      </c>
      <c r="AH118" s="8" t="s">
        <v>507</v>
      </c>
      <c r="AI118" s="8">
        <v>42736</v>
      </c>
      <c r="AJ118" s="8">
        <f t="shared" si="14"/>
        <v>42736</v>
      </c>
      <c r="AK118" s="146">
        <v>43100</v>
      </c>
      <c r="AL118" s="9">
        <v>2017</v>
      </c>
      <c r="AM118" s="9"/>
      <c r="AN118" s="137"/>
      <c r="AO118" s="9"/>
      <c r="AP118" s="9"/>
      <c r="AQ118" s="9"/>
      <c r="AR118" s="9"/>
      <c r="AS118" s="9"/>
      <c r="AT118" s="9"/>
      <c r="AU118" s="9"/>
      <c r="AV118" s="9"/>
      <c r="AW118" s="9"/>
    </row>
    <row r="119" spans="1:49" s="143" customFormat="1" ht="56.25">
      <c r="A119" s="136">
        <v>3</v>
      </c>
      <c r="B119" s="136" t="s">
        <v>2095</v>
      </c>
      <c r="C119" s="136" t="s">
        <v>131</v>
      </c>
      <c r="D119" s="136" t="s">
        <v>634</v>
      </c>
      <c r="E119" s="136" t="s">
        <v>72</v>
      </c>
      <c r="F119" s="136">
        <v>839143</v>
      </c>
      <c r="G119" s="10" t="s">
        <v>635</v>
      </c>
      <c r="H119" s="136" t="s">
        <v>455</v>
      </c>
      <c r="I119" s="9" t="s">
        <v>913</v>
      </c>
      <c r="J119" s="136" t="s">
        <v>135</v>
      </c>
      <c r="K119" s="136" t="s">
        <v>136</v>
      </c>
      <c r="L119" s="140" t="s">
        <v>137</v>
      </c>
      <c r="M119" s="140" t="s">
        <v>91</v>
      </c>
      <c r="N119" s="136" t="s">
        <v>2161</v>
      </c>
      <c r="O119" s="137">
        <v>5436</v>
      </c>
      <c r="P119" s="137">
        <v>5436</v>
      </c>
      <c r="Q119" s="137">
        <v>5436</v>
      </c>
      <c r="R119" s="137">
        <f t="shared" si="9"/>
        <v>6414.48</v>
      </c>
      <c r="S119" s="140" t="str">
        <f t="shared" ref="S119:S129" si="15">IF(R119&gt;10000,"Открытый конкурс","Открытый запрос предложений")</f>
        <v>Открытый запрос предложений</v>
      </c>
      <c r="T119" s="140" t="s">
        <v>131</v>
      </c>
      <c r="U119" s="140" t="s">
        <v>139</v>
      </c>
      <c r="V119" s="8">
        <f t="shared" si="11"/>
        <v>42761</v>
      </c>
      <c r="W119" s="8">
        <f t="shared" si="12"/>
        <v>42806</v>
      </c>
      <c r="X119" s="9"/>
      <c r="Y119" s="9"/>
      <c r="Z119" s="9"/>
      <c r="AA119" s="9"/>
      <c r="AB119" s="141" t="str">
        <f t="shared" si="13"/>
        <v>Поверка измерительных ТТ и ТН, поверка эталонных и переносных средств измерений (СМ)</v>
      </c>
      <c r="AC119" s="136" t="s">
        <v>209</v>
      </c>
      <c r="AD119" s="9">
        <v>796</v>
      </c>
      <c r="AE119" s="9" t="s">
        <v>177</v>
      </c>
      <c r="AF119" s="136">
        <v>1</v>
      </c>
      <c r="AG119" s="142">
        <v>46600000</v>
      </c>
      <c r="AH119" s="8" t="s">
        <v>507</v>
      </c>
      <c r="AI119" s="8">
        <v>42826</v>
      </c>
      <c r="AJ119" s="8">
        <f t="shared" si="14"/>
        <v>42826</v>
      </c>
      <c r="AK119" s="146">
        <v>43100</v>
      </c>
      <c r="AL119" s="9">
        <v>2017</v>
      </c>
      <c r="AM119" s="9"/>
      <c r="AN119" s="137"/>
      <c r="AO119" s="9"/>
      <c r="AP119" s="9"/>
      <c r="AQ119" s="9"/>
      <c r="AR119" s="9"/>
      <c r="AS119" s="9"/>
      <c r="AT119" s="9"/>
      <c r="AU119" s="9"/>
      <c r="AV119" s="9"/>
      <c r="AW119" s="9"/>
    </row>
    <row r="120" spans="1:49" s="143" customFormat="1" ht="33.75">
      <c r="A120" s="136">
        <v>3</v>
      </c>
      <c r="B120" s="136" t="s">
        <v>637</v>
      </c>
      <c r="C120" s="136" t="s">
        <v>131</v>
      </c>
      <c r="D120" s="136" t="s">
        <v>636</v>
      </c>
      <c r="E120" s="136" t="s">
        <v>72</v>
      </c>
      <c r="F120" s="136">
        <v>838799</v>
      </c>
      <c r="G120" s="10" t="s">
        <v>638</v>
      </c>
      <c r="H120" s="136" t="s">
        <v>2592</v>
      </c>
      <c r="I120" s="9" t="s">
        <v>1882</v>
      </c>
      <c r="J120" s="136" t="s">
        <v>135</v>
      </c>
      <c r="K120" s="136" t="s">
        <v>135</v>
      </c>
      <c r="L120" s="140" t="s">
        <v>137</v>
      </c>
      <c r="M120" s="140" t="s">
        <v>96</v>
      </c>
      <c r="N120" s="136" t="s">
        <v>138</v>
      </c>
      <c r="O120" s="137">
        <f>2946168.66/1000</f>
        <v>2946.1686600000003</v>
      </c>
      <c r="P120" s="137">
        <f>O120</f>
        <v>2946.1686600000003</v>
      </c>
      <c r="Q120" s="137">
        <f t="shared" ref="Q120:Q129" si="16">O120</f>
        <v>2946.1686600000003</v>
      </c>
      <c r="R120" s="137">
        <f t="shared" si="9"/>
        <v>3476.4790188000002</v>
      </c>
      <c r="S120" s="140" t="str">
        <f t="shared" si="15"/>
        <v>Открытый запрос предложений</v>
      </c>
      <c r="T120" s="140" t="s">
        <v>131</v>
      </c>
      <c r="U120" s="140" t="s">
        <v>139</v>
      </c>
      <c r="V120" s="8">
        <f t="shared" si="11"/>
        <v>42671</v>
      </c>
      <c r="W120" s="8">
        <f t="shared" si="12"/>
        <v>42716</v>
      </c>
      <c r="X120" s="9"/>
      <c r="Y120" s="9"/>
      <c r="Z120" s="9"/>
      <c r="AA120" s="9"/>
      <c r="AB120" s="141" t="str">
        <f t="shared" si="13"/>
        <v>Обследование ВЛ с применением воздушного лазерного сканирования</v>
      </c>
      <c r="AC120" s="136" t="s">
        <v>209</v>
      </c>
      <c r="AD120" s="9">
        <v>796</v>
      </c>
      <c r="AE120" s="9" t="s">
        <v>177</v>
      </c>
      <c r="AF120" s="136">
        <v>1</v>
      </c>
      <c r="AG120" s="142">
        <v>46600000</v>
      </c>
      <c r="AH120" s="8" t="s">
        <v>507</v>
      </c>
      <c r="AI120" s="8">
        <v>42736</v>
      </c>
      <c r="AJ120" s="8">
        <f t="shared" si="14"/>
        <v>42736</v>
      </c>
      <c r="AK120" s="146">
        <v>43100</v>
      </c>
      <c r="AL120" s="9">
        <v>2017</v>
      </c>
      <c r="AM120" s="9"/>
      <c r="AN120" s="137"/>
      <c r="AO120" s="9"/>
      <c r="AP120" s="9"/>
      <c r="AQ120" s="9"/>
      <c r="AR120" s="9"/>
      <c r="AS120" s="9"/>
      <c r="AT120" s="9"/>
      <c r="AU120" s="9"/>
      <c r="AV120" s="9"/>
      <c r="AW120" s="9"/>
    </row>
    <row r="121" spans="1:49" s="143" customFormat="1" ht="45">
      <c r="A121" s="136">
        <v>7</v>
      </c>
      <c r="B121" s="136" t="s">
        <v>640</v>
      </c>
      <c r="C121" s="136" t="s">
        <v>131</v>
      </c>
      <c r="D121" s="136" t="s">
        <v>499</v>
      </c>
      <c r="E121" s="136" t="s">
        <v>72</v>
      </c>
      <c r="F121" s="136">
        <v>838807</v>
      </c>
      <c r="G121" s="10" t="s">
        <v>641</v>
      </c>
      <c r="H121" s="136" t="s">
        <v>2589</v>
      </c>
      <c r="I121" s="136" t="s">
        <v>2589</v>
      </c>
      <c r="J121" s="136" t="s">
        <v>135</v>
      </c>
      <c r="K121" s="136" t="s">
        <v>136</v>
      </c>
      <c r="L121" s="140" t="s">
        <v>137</v>
      </c>
      <c r="M121" s="140" t="s">
        <v>124</v>
      </c>
      <c r="N121" s="136" t="s">
        <v>138</v>
      </c>
      <c r="O121" s="137">
        <f>16961.63767*2</f>
        <v>33923.27534</v>
      </c>
      <c r="P121" s="137">
        <v>5653.8792199999998</v>
      </c>
      <c r="Q121" s="137">
        <f t="shared" si="16"/>
        <v>33923.27534</v>
      </c>
      <c r="R121" s="137">
        <f t="shared" si="9"/>
        <v>40029.464901200001</v>
      </c>
      <c r="S121" s="140" t="str">
        <f>IF(R121&gt;10000,"Открытый конкурс","Открытый запрос предложений")</f>
        <v>Открытый конкурс</v>
      </c>
      <c r="T121" s="140" t="s">
        <v>131</v>
      </c>
      <c r="U121" s="140" t="s">
        <v>139</v>
      </c>
      <c r="V121" s="8">
        <f t="shared" si="11"/>
        <v>42904</v>
      </c>
      <c r="W121" s="8">
        <f t="shared" si="12"/>
        <v>42959</v>
      </c>
      <c r="X121" s="9"/>
      <c r="Y121" s="9"/>
      <c r="Z121" s="9"/>
      <c r="AA121" s="9"/>
      <c r="AB121" s="141" t="str">
        <f t="shared" si="13"/>
        <v>Содержание и уборка помещений в 2017-2019г.</v>
      </c>
      <c r="AC121" s="136" t="s">
        <v>209</v>
      </c>
      <c r="AD121" s="9">
        <v>796</v>
      </c>
      <c r="AE121" s="9" t="s">
        <v>177</v>
      </c>
      <c r="AF121" s="136">
        <v>1</v>
      </c>
      <c r="AG121" s="142">
        <v>46600000</v>
      </c>
      <c r="AH121" s="8" t="s">
        <v>507</v>
      </c>
      <c r="AI121" s="8">
        <v>42979</v>
      </c>
      <c r="AJ121" s="8">
        <f t="shared" si="14"/>
        <v>42979</v>
      </c>
      <c r="AK121" s="8">
        <v>43708</v>
      </c>
      <c r="AL121" s="9" t="s">
        <v>604</v>
      </c>
      <c r="AM121" s="9"/>
      <c r="AN121" s="137"/>
      <c r="AO121" s="9"/>
      <c r="AP121" s="9"/>
      <c r="AQ121" s="9"/>
      <c r="AR121" s="9"/>
      <c r="AS121" s="9"/>
      <c r="AT121" s="9"/>
      <c r="AU121" s="9"/>
      <c r="AV121" s="9"/>
      <c r="AW121" s="9"/>
    </row>
    <row r="122" spans="1:49" s="143" customFormat="1" ht="56.25">
      <c r="A122" s="136">
        <v>7</v>
      </c>
      <c r="B122" s="136" t="s">
        <v>642</v>
      </c>
      <c r="C122" s="136" t="s">
        <v>131</v>
      </c>
      <c r="D122" s="136" t="s">
        <v>643</v>
      </c>
      <c r="E122" s="136" t="s">
        <v>72</v>
      </c>
      <c r="F122" s="136">
        <v>838869</v>
      </c>
      <c r="G122" s="10" t="s">
        <v>644</v>
      </c>
      <c r="H122" s="136" t="s">
        <v>2594</v>
      </c>
      <c r="I122" s="9" t="s">
        <v>2595</v>
      </c>
      <c r="J122" s="136" t="s">
        <v>135</v>
      </c>
      <c r="K122" s="136" t="s">
        <v>136</v>
      </c>
      <c r="L122" s="140" t="s">
        <v>137</v>
      </c>
      <c r="M122" s="140" t="s">
        <v>96</v>
      </c>
      <c r="N122" s="136" t="s">
        <v>138</v>
      </c>
      <c r="O122" s="137">
        <v>6096.54</v>
      </c>
      <c r="P122" s="137">
        <f t="shared" ref="P122:P128" si="17">O122</f>
        <v>6096.54</v>
      </c>
      <c r="Q122" s="137">
        <f t="shared" si="16"/>
        <v>6096.54</v>
      </c>
      <c r="R122" s="137">
        <f t="shared" si="9"/>
        <v>7193.9171999999999</v>
      </c>
      <c r="S122" s="140" t="str">
        <f t="shared" si="15"/>
        <v>Открытый запрос предложений</v>
      </c>
      <c r="T122" s="140" t="s">
        <v>131</v>
      </c>
      <c r="U122" s="140" t="s">
        <v>139</v>
      </c>
      <c r="V122" s="8">
        <f t="shared" si="11"/>
        <v>42671</v>
      </c>
      <c r="W122" s="8">
        <f t="shared" si="12"/>
        <v>42716</v>
      </c>
      <c r="X122" s="9"/>
      <c r="Y122" s="9"/>
      <c r="Z122" s="9"/>
      <c r="AA122" s="9"/>
      <c r="AB122" s="141" t="str">
        <f t="shared" si="13"/>
        <v>Изготовление информационных знаков и табличек, для снижения травматизма на объектах ЗЭС в 2017году</v>
      </c>
      <c r="AC122" s="136" t="s">
        <v>209</v>
      </c>
      <c r="AD122" s="9">
        <v>796</v>
      </c>
      <c r="AE122" s="9" t="s">
        <v>177</v>
      </c>
      <c r="AF122" s="136">
        <v>1</v>
      </c>
      <c r="AG122" s="142">
        <v>46600000</v>
      </c>
      <c r="AH122" s="8" t="s">
        <v>507</v>
      </c>
      <c r="AI122" s="8">
        <v>42736</v>
      </c>
      <c r="AJ122" s="8">
        <f t="shared" si="14"/>
        <v>42736</v>
      </c>
      <c r="AK122" s="146">
        <v>43100</v>
      </c>
      <c r="AL122" s="9">
        <v>2017</v>
      </c>
      <c r="AM122" s="9"/>
      <c r="AN122" s="137"/>
      <c r="AO122" s="9"/>
      <c r="AP122" s="9"/>
      <c r="AQ122" s="9"/>
      <c r="AR122" s="9"/>
      <c r="AS122" s="9"/>
      <c r="AT122" s="9"/>
      <c r="AU122" s="9"/>
      <c r="AV122" s="9"/>
      <c r="AW122" s="9"/>
    </row>
    <row r="123" spans="1:49" s="143" customFormat="1" ht="112.5">
      <c r="A123" s="136">
        <v>3</v>
      </c>
      <c r="B123" s="136" t="s">
        <v>645</v>
      </c>
      <c r="C123" s="136" t="s">
        <v>131</v>
      </c>
      <c r="D123" s="136" t="s">
        <v>646</v>
      </c>
      <c r="E123" s="136" t="s">
        <v>72</v>
      </c>
      <c r="F123" s="136">
        <v>838864</v>
      </c>
      <c r="G123" s="10" t="s">
        <v>647</v>
      </c>
      <c r="H123" s="136" t="s">
        <v>648</v>
      </c>
      <c r="I123" s="9" t="s">
        <v>649</v>
      </c>
      <c r="J123" s="136" t="s">
        <v>135</v>
      </c>
      <c r="K123" s="136" t="s">
        <v>136</v>
      </c>
      <c r="L123" s="140" t="s">
        <v>137</v>
      </c>
      <c r="M123" s="140" t="s">
        <v>94</v>
      </c>
      <c r="N123" s="136" t="s">
        <v>138</v>
      </c>
      <c r="O123" s="137">
        <v>5500</v>
      </c>
      <c r="P123" s="137">
        <f t="shared" si="17"/>
        <v>5500</v>
      </c>
      <c r="Q123" s="137">
        <f t="shared" si="16"/>
        <v>5500</v>
      </c>
      <c r="R123" s="137">
        <f t="shared" si="9"/>
        <v>6490</v>
      </c>
      <c r="S123" s="140" t="str">
        <f t="shared" si="15"/>
        <v>Открытый запрос предложений</v>
      </c>
      <c r="T123" s="140" t="s">
        <v>131</v>
      </c>
      <c r="U123" s="140" t="s">
        <v>139</v>
      </c>
      <c r="V123" s="8">
        <f t="shared" si="11"/>
        <v>42671</v>
      </c>
      <c r="W123" s="8">
        <f t="shared" si="12"/>
        <v>42716</v>
      </c>
      <c r="X123" s="9"/>
      <c r="Y123" s="9"/>
      <c r="Z123" s="9"/>
      <c r="AA123" s="9"/>
      <c r="AB123" s="141" t="str">
        <f t="shared" si="13"/>
        <v>Выполнение работ по техническому обслуживанию и текущему ремонту (ТО и ТР) транспортных средств отечественного производства, находящихся на балансе Западных ЭС - филиала ПАО "МОЭСК" в 2017 году.</v>
      </c>
      <c r="AC123" s="136" t="s">
        <v>209</v>
      </c>
      <c r="AD123" s="9">
        <v>796</v>
      </c>
      <c r="AE123" s="9" t="s">
        <v>177</v>
      </c>
      <c r="AF123" s="136">
        <v>1</v>
      </c>
      <c r="AG123" s="142">
        <v>46600000</v>
      </c>
      <c r="AH123" s="8" t="s">
        <v>507</v>
      </c>
      <c r="AI123" s="8">
        <v>42736</v>
      </c>
      <c r="AJ123" s="8">
        <f t="shared" si="14"/>
        <v>42736</v>
      </c>
      <c r="AK123" s="146">
        <v>43100</v>
      </c>
      <c r="AL123" s="9">
        <v>2017</v>
      </c>
      <c r="AM123" s="9"/>
      <c r="AN123" s="137"/>
      <c r="AO123" s="9"/>
      <c r="AP123" s="9"/>
      <c r="AQ123" s="9"/>
      <c r="AR123" s="9"/>
      <c r="AS123" s="9"/>
      <c r="AT123" s="9"/>
      <c r="AU123" s="9"/>
      <c r="AV123" s="9"/>
      <c r="AW123" s="9"/>
    </row>
    <row r="124" spans="1:49" s="143" customFormat="1" ht="101.25">
      <c r="A124" s="136">
        <v>3</v>
      </c>
      <c r="B124" s="136" t="s">
        <v>650</v>
      </c>
      <c r="C124" s="136" t="s">
        <v>131</v>
      </c>
      <c r="D124" s="136" t="s">
        <v>646</v>
      </c>
      <c r="E124" s="136" t="s">
        <v>72</v>
      </c>
      <c r="F124" s="136">
        <v>838865</v>
      </c>
      <c r="G124" s="10" t="s">
        <v>651</v>
      </c>
      <c r="H124" s="136" t="s">
        <v>648</v>
      </c>
      <c r="I124" s="9" t="s">
        <v>649</v>
      </c>
      <c r="J124" s="136" t="s">
        <v>135</v>
      </c>
      <c r="K124" s="136" t="s">
        <v>136</v>
      </c>
      <c r="L124" s="140" t="s">
        <v>137</v>
      </c>
      <c r="M124" s="140" t="s">
        <v>94</v>
      </c>
      <c r="N124" s="136" t="s">
        <v>138</v>
      </c>
      <c r="O124" s="137">
        <v>2500</v>
      </c>
      <c r="P124" s="137">
        <f t="shared" si="17"/>
        <v>2500</v>
      </c>
      <c r="Q124" s="137">
        <f t="shared" si="16"/>
        <v>2500</v>
      </c>
      <c r="R124" s="137">
        <f t="shared" si="9"/>
        <v>2950</v>
      </c>
      <c r="S124" s="140" t="str">
        <f t="shared" si="15"/>
        <v>Открытый запрос предложений</v>
      </c>
      <c r="T124" s="140" t="s">
        <v>131</v>
      </c>
      <c r="U124" s="140" t="s">
        <v>139</v>
      </c>
      <c r="V124" s="8">
        <f t="shared" si="11"/>
        <v>42671</v>
      </c>
      <c r="W124" s="8">
        <f t="shared" si="12"/>
        <v>42716</v>
      </c>
      <c r="X124" s="9"/>
      <c r="Y124" s="9"/>
      <c r="Z124" s="9"/>
      <c r="AA124" s="9"/>
      <c r="AB124" s="141" t="str">
        <f t="shared" si="13"/>
        <v>Выполнение работ по техническому обслуживанию и текущему ремонту (ТО и ТР) транспортных средств иностранного производства, находящихся на балансе Западных ЭС - филиала ПАО "МОЭСК" в 2017 году.</v>
      </c>
      <c r="AC124" s="136" t="s">
        <v>209</v>
      </c>
      <c r="AD124" s="9">
        <v>796</v>
      </c>
      <c r="AE124" s="9" t="s">
        <v>177</v>
      </c>
      <c r="AF124" s="136">
        <v>1</v>
      </c>
      <c r="AG124" s="142">
        <v>46600000</v>
      </c>
      <c r="AH124" s="8" t="s">
        <v>507</v>
      </c>
      <c r="AI124" s="8">
        <v>42736</v>
      </c>
      <c r="AJ124" s="8">
        <f t="shared" si="14"/>
        <v>42736</v>
      </c>
      <c r="AK124" s="146">
        <v>43100</v>
      </c>
      <c r="AL124" s="9">
        <v>2017</v>
      </c>
      <c r="AM124" s="9"/>
      <c r="AN124" s="137"/>
      <c r="AO124" s="9"/>
      <c r="AP124" s="9"/>
      <c r="AQ124" s="9"/>
      <c r="AR124" s="9"/>
      <c r="AS124" s="9"/>
      <c r="AT124" s="9"/>
      <c r="AU124" s="9"/>
      <c r="AV124" s="9"/>
      <c r="AW124" s="9"/>
    </row>
    <row r="125" spans="1:49" s="143" customFormat="1" ht="101.25">
      <c r="A125" s="136">
        <v>3</v>
      </c>
      <c r="B125" s="136" t="s">
        <v>652</v>
      </c>
      <c r="C125" s="136" t="s">
        <v>131</v>
      </c>
      <c r="D125" s="136" t="s">
        <v>646</v>
      </c>
      <c r="E125" s="136" t="s">
        <v>72</v>
      </c>
      <c r="F125" s="136">
        <v>838866</v>
      </c>
      <c r="G125" s="10" t="s">
        <v>653</v>
      </c>
      <c r="H125" s="136" t="s">
        <v>648</v>
      </c>
      <c r="I125" s="9" t="s">
        <v>649</v>
      </c>
      <c r="J125" s="136" t="s">
        <v>135</v>
      </c>
      <c r="K125" s="136" t="s">
        <v>136</v>
      </c>
      <c r="L125" s="140" t="s">
        <v>137</v>
      </c>
      <c r="M125" s="140" t="s">
        <v>94</v>
      </c>
      <c r="N125" s="136" t="s">
        <v>138</v>
      </c>
      <c r="O125" s="137">
        <v>1400</v>
      </c>
      <c r="P125" s="137">
        <f t="shared" si="17"/>
        <v>1400</v>
      </c>
      <c r="Q125" s="137">
        <f t="shared" si="16"/>
        <v>1400</v>
      </c>
      <c r="R125" s="137">
        <f t="shared" si="9"/>
        <v>1652</v>
      </c>
      <c r="S125" s="140" t="str">
        <f t="shared" si="15"/>
        <v>Открытый запрос предложений</v>
      </c>
      <c r="T125" s="140" t="s">
        <v>131</v>
      </c>
      <c r="U125" s="140" t="s">
        <v>139</v>
      </c>
      <c r="V125" s="8">
        <f t="shared" si="11"/>
        <v>42671</v>
      </c>
      <c r="W125" s="8">
        <f t="shared" si="12"/>
        <v>42716</v>
      </c>
      <c r="X125" s="9"/>
      <c r="Y125" s="9"/>
      <c r="Z125" s="9"/>
      <c r="AA125" s="9"/>
      <c r="AB125" s="141" t="str">
        <f t="shared" si="13"/>
        <v>Выполнение работ по техническому обслуживанию и текущему ремонту (ТО и ТР) передвижных электростанций (ДГУ), находящихся на балансе Западных ЭС - филиала ПАО "МОЭСК" в 2017 г.</v>
      </c>
      <c r="AC125" s="136" t="s">
        <v>209</v>
      </c>
      <c r="AD125" s="9">
        <v>796</v>
      </c>
      <c r="AE125" s="9" t="s">
        <v>177</v>
      </c>
      <c r="AF125" s="136">
        <v>1</v>
      </c>
      <c r="AG125" s="142">
        <v>46600000</v>
      </c>
      <c r="AH125" s="8" t="s">
        <v>507</v>
      </c>
      <c r="AI125" s="8">
        <v>42736</v>
      </c>
      <c r="AJ125" s="8">
        <f t="shared" si="14"/>
        <v>42736</v>
      </c>
      <c r="AK125" s="146">
        <v>43100</v>
      </c>
      <c r="AL125" s="9">
        <v>2017</v>
      </c>
      <c r="AM125" s="9"/>
      <c r="AN125" s="137"/>
      <c r="AO125" s="9"/>
      <c r="AP125" s="9"/>
      <c r="AQ125" s="9"/>
      <c r="AR125" s="9"/>
      <c r="AS125" s="9"/>
      <c r="AT125" s="9"/>
      <c r="AU125" s="9"/>
      <c r="AV125" s="9"/>
      <c r="AW125" s="9"/>
    </row>
    <row r="126" spans="1:49" s="143" customFormat="1" ht="90">
      <c r="A126" s="136">
        <v>3</v>
      </c>
      <c r="B126" s="136" t="s">
        <v>654</v>
      </c>
      <c r="C126" s="136" t="s">
        <v>131</v>
      </c>
      <c r="D126" s="136" t="s">
        <v>646</v>
      </c>
      <c r="E126" s="136" t="s">
        <v>72</v>
      </c>
      <c r="F126" s="136">
        <v>838867</v>
      </c>
      <c r="G126" s="10" t="s">
        <v>655</v>
      </c>
      <c r="H126" s="136" t="s">
        <v>648</v>
      </c>
      <c r="I126" s="9" t="s">
        <v>656</v>
      </c>
      <c r="J126" s="136" t="s">
        <v>135</v>
      </c>
      <c r="K126" s="136" t="s">
        <v>136</v>
      </c>
      <c r="L126" s="140" t="s">
        <v>137</v>
      </c>
      <c r="M126" s="140" t="s">
        <v>94</v>
      </c>
      <c r="N126" s="136" t="s">
        <v>138</v>
      </c>
      <c r="O126" s="137">
        <v>1339</v>
      </c>
      <c r="P126" s="137">
        <f t="shared" si="17"/>
        <v>1339</v>
      </c>
      <c r="Q126" s="137">
        <f t="shared" si="16"/>
        <v>1339</v>
      </c>
      <c r="R126" s="137">
        <f t="shared" si="9"/>
        <v>1580.02</v>
      </c>
      <c r="S126" s="140" t="str">
        <f t="shared" si="15"/>
        <v>Открытый запрос предложений</v>
      </c>
      <c r="T126" s="140" t="s">
        <v>131</v>
      </c>
      <c r="U126" s="140" t="s">
        <v>139</v>
      </c>
      <c r="V126" s="8">
        <f t="shared" si="11"/>
        <v>42671</v>
      </c>
      <c r="W126" s="8">
        <f t="shared" si="12"/>
        <v>42716</v>
      </c>
      <c r="X126" s="9"/>
      <c r="Y126" s="9"/>
      <c r="Z126" s="9"/>
      <c r="AA126" s="9"/>
      <c r="AB126" s="141" t="str">
        <f t="shared" si="13"/>
        <v>Выполнение работ по комплексной химводообработке грузового и легкового автотранспорта (АТС), находящихся на балансе Западных ЭС - филиала ПАО "МОЭСК" в 2017г.</v>
      </c>
      <c r="AC126" s="136" t="s">
        <v>209</v>
      </c>
      <c r="AD126" s="9">
        <v>796</v>
      </c>
      <c r="AE126" s="9" t="s">
        <v>177</v>
      </c>
      <c r="AF126" s="136">
        <v>1</v>
      </c>
      <c r="AG126" s="142">
        <v>46600000</v>
      </c>
      <c r="AH126" s="8" t="s">
        <v>507</v>
      </c>
      <c r="AI126" s="8">
        <v>42736</v>
      </c>
      <c r="AJ126" s="8">
        <f t="shared" si="14"/>
        <v>42736</v>
      </c>
      <c r="AK126" s="146">
        <v>43100</v>
      </c>
      <c r="AL126" s="9">
        <v>2017</v>
      </c>
      <c r="AM126" s="9"/>
      <c r="AN126" s="137"/>
      <c r="AO126" s="9"/>
      <c r="AP126" s="9"/>
      <c r="AQ126" s="9"/>
      <c r="AR126" s="9"/>
      <c r="AS126" s="9"/>
      <c r="AT126" s="9"/>
      <c r="AU126" s="9"/>
      <c r="AV126" s="9"/>
      <c r="AW126" s="9" t="s">
        <v>657</v>
      </c>
    </row>
    <row r="127" spans="1:49" s="143" customFormat="1" ht="67.5">
      <c r="A127" s="136">
        <v>3</v>
      </c>
      <c r="B127" s="136" t="s">
        <v>658</v>
      </c>
      <c r="C127" s="136" t="s">
        <v>131</v>
      </c>
      <c r="D127" s="136" t="s">
        <v>646</v>
      </c>
      <c r="E127" s="136" t="s">
        <v>72</v>
      </c>
      <c r="F127" s="136">
        <v>838868</v>
      </c>
      <c r="G127" s="10" t="s">
        <v>2414</v>
      </c>
      <c r="H127" s="136" t="s">
        <v>648</v>
      </c>
      <c r="I127" s="9" t="s">
        <v>649</v>
      </c>
      <c r="J127" s="136" t="s">
        <v>135</v>
      </c>
      <c r="K127" s="136" t="s">
        <v>136</v>
      </c>
      <c r="L127" s="140" t="s">
        <v>137</v>
      </c>
      <c r="M127" s="140" t="s">
        <v>94</v>
      </c>
      <c r="N127" s="136" t="s">
        <v>138</v>
      </c>
      <c r="O127" s="137">
        <v>1000</v>
      </c>
      <c r="P127" s="137">
        <f t="shared" si="17"/>
        <v>1000</v>
      </c>
      <c r="Q127" s="137">
        <f t="shared" si="16"/>
        <v>1000</v>
      </c>
      <c r="R127" s="137">
        <f t="shared" si="9"/>
        <v>1180</v>
      </c>
      <c r="S127" s="140" t="str">
        <f t="shared" si="15"/>
        <v>Открытый запрос предложений</v>
      </c>
      <c r="T127" s="140" t="s">
        <v>131</v>
      </c>
      <c r="U127" s="140" t="s">
        <v>139</v>
      </c>
      <c r="V127" s="8">
        <f t="shared" si="11"/>
        <v>42671</v>
      </c>
      <c r="W127" s="8">
        <f t="shared" si="12"/>
        <v>42716</v>
      </c>
      <c r="X127" s="9"/>
      <c r="Y127" s="9"/>
      <c r="Z127" s="9"/>
      <c r="AA127" s="9"/>
      <c r="AB127" s="141" t="str">
        <f t="shared" si="13"/>
        <v>Выполнение работ по техническому обслуживанию тракторов JCB, находящихся на балансе Западных ЭС - филиала ПАО "МОЭСК" в 2017г.</v>
      </c>
      <c r="AC127" s="136" t="s">
        <v>209</v>
      </c>
      <c r="AD127" s="9">
        <v>796</v>
      </c>
      <c r="AE127" s="9" t="s">
        <v>177</v>
      </c>
      <c r="AF127" s="136">
        <v>1</v>
      </c>
      <c r="AG127" s="142">
        <v>46600000</v>
      </c>
      <c r="AH127" s="8" t="s">
        <v>507</v>
      </c>
      <c r="AI127" s="8">
        <v>42736</v>
      </c>
      <c r="AJ127" s="8">
        <f t="shared" si="14"/>
        <v>42736</v>
      </c>
      <c r="AK127" s="146">
        <v>43100</v>
      </c>
      <c r="AL127" s="9">
        <v>2017</v>
      </c>
      <c r="AM127" s="9"/>
      <c r="AN127" s="137"/>
      <c r="AO127" s="9"/>
      <c r="AP127" s="9"/>
      <c r="AQ127" s="9"/>
      <c r="AR127" s="9"/>
      <c r="AS127" s="9"/>
      <c r="AT127" s="9"/>
      <c r="AU127" s="9"/>
      <c r="AV127" s="9"/>
      <c r="AW127" s="9"/>
    </row>
    <row r="128" spans="1:49" s="143" customFormat="1" ht="67.5">
      <c r="A128" s="136">
        <v>3</v>
      </c>
      <c r="B128" s="136" t="s">
        <v>659</v>
      </c>
      <c r="C128" s="136" t="s">
        <v>131</v>
      </c>
      <c r="D128" s="136" t="s">
        <v>646</v>
      </c>
      <c r="E128" s="136" t="s">
        <v>72</v>
      </c>
      <c r="F128" s="136">
        <v>839090</v>
      </c>
      <c r="G128" s="10" t="s">
        <v>660</v>
      </c>
      <c r="H128" s="136" t="s">
        <v>648</v>
      </c>
      <c r="I128" s="9" t="s">
        <v>649</v>
      </c>
      <c r="J128" s="136" t="s">
        <v>135</v>
      </c>
      <c r="K128" s="136" t="s">
        <v>136</v>
      </c>
      <c r="L128" s="140" t="s">
        <v>137</v>
      </c>
      <c r="M128" s="140" t="s">
        <v>94</v>
      </c>
      <c r="N128" s="136" t="s">
        <v>138</v>
      </c>
      <c r="O128" s="137">
        <v>4000</v>
      </c>
      <c r="P128" s="137">
        <f t="shared" si="17"/>
        <v>4000</v>
      </c>
      <c r="Q128" s="137">
        <f t="shared" si="16"/>
        <v>4000</v>
      </c>
      <c r="R128" s="137">
        <f t="shared" si="9"/>
        <v>4720</v>
      </c>
      <c r="S128" s="140" t="str">
        <f t="shared" si="15"/>
        <v>Открытый запрос предложений</v>
      </c>
      <c r="T128" s="140" t="s">
        <v>131</v>
      </c>
      <c r="U128" s="140" t="s">
        <v>139</v>
      </c>
      <c r="V128" s="8">
        <f t="shared" si="11"/>
        <v>42671</v>
      </c>
      <c r="W128" s="8">
        <f t="shared" si="12"/>
        <v>42716</v>
      </c>
      <c r="X128" s="9"/>
      <c r="Y128" s="9"/>
      <c r="Z128" s="9"/>
      <c r="AA128" s="9"/>
      <c r="AB128" s="141" t="str">
        <f t="shared" si="13"/>
        <v>Установка и обслуживание тахографов на грузовых АТС находящихся на балансе Западных ЭС - филиала ПАО "МОЭСК" в 2017г.</v>
      </c>
      <c r="AC128" s="136" t="s">
        <v>209</v>
      </c>
      <c r="AD128" s="9">
        <v>796</v>
      </c>
      <c r="AE128" s="9" t="s">
        <v>177</v>
      </c>
      <c r="AF128" s="136">
        <v>1</v>
      </c>
      <c r="AG128" s="142">
        <v>46600000</v>
      </c>
      <c r="AH128" s="8" t="s">
        <v>507</v>
      </c>
      <c r="AI128" s="8">
        <v>42736</v>
      </c>
      <c r="AJ128" s="8">
        <f t="shared" si="14"/>
        <v>42736</v>
      </c>
      <c r="AK128" s="146">
        <v>43100</v>
      </c>
      <c r="AL128" s="9">
        <v>2017</v>
      </c>
      <c r="AM128" s="9"/>
      <c r="AN128" s="137"/>
      <c r="AO128" s="9"/>
      <c r="AP128" s="9"/>
      <c r="AQ128" s="9"/>
      <c r="AR128" s="9"/>
      <c r="AS128" s="9"/>
      <c r="AT128" s="9"/>
      <c r="AU128" s="9"/>
      <c r="AV128" s="9"/>
      <c r="AW128" s="9"/>
    </row>
    <row r="129" spans="1:49" s="143" customFormat="1" ht="93.75" customHeight="1">
      <c r="A129" s="136">
        <v>3</v>
      </c>
      <c r="B129" s="136" t="s">
        <v>2096</v>
      </c>
      <c r="C129" s="136" t="s">
        <v>131</v>
      </c>
      <c r="D129" s="136" t="s">
        <v>639</v>
      </c>
      <c r="E129" s="136" t="s">
        <v>72</v>
      </c>
      <c r="F129" s="136">
        <v>839145</v>
      </c>
      <c r="G129" s="10" t="s">
        <v>663</v>
      </c>
      <c r="H129" s="136" t="s">
        <v>455</v>
      </c>
      <c r="I129" s="9" t="s">
        <v>2257</v>
      </c>
      <c r="J129" s="136" t="s">
        <v>135</v>
      </c>
      <c r="K129" s="136" t="s">
        <v>136</v>
      </c>
      <c r="L129" s="140" t="s">
        <v>137</v>
      </c>
      <c r="M129" s="140" t="s">
        <v>95</v>
      </c>
      <c r="N129" s="136" t="s">
        <v>628</v>
      </c>
      <c r="O129" s="137">
        <v>2127</v>
      </c>
      <c r="P129" s="137">
        <f>O129/3</f>
        <v>709</v>
      </c>
      <c r="Q129" s="137">
        <f t="shared" si="16"/>
        <v>2127</v>
      </c>
      <c r="R129" s="137">
        <f t="shared" si="9"/>
        <v>2509.8599999999997</v>
      </c>
      <c r="S129" s="140" t="str">
        <f t="shared" si="15"/>
        <v>Открытый запрос предложений</v>
      </c>
      <c r="T129" s="140" t="s">
        <v>131</v>
      </c>
      <c r="U129" s="140" t="s">
        <v>139</v>
      </c>
      <c r="V129" s="8">
        <f t="shared" si="11"/>
        <v>42671</v>
      </c>
      <c r="W129" s="8">
        <f t="shared" si="12"/>
        <v>42716</v>
      </c>
      <c r="X129" s="9"/>
      <c r="Y129" s="9"/>
      <c r="Z129" s="9"/>
      <c r="AA129" s="9"/>
      <c r="AB129" s="141" t="str">
        <f t="shared" si="13"/>
        <v>Техническое обслуживание эл.талей и кран-балок на объектах Западных электрических сетей в 2017-2019гг</v>
      </c>
      <c r="AC129" s="136" t="s">
        <v>209</v>
      </c>
      <c r="AD129" s="9">
        <v>796</v>
      </c>
      <c r="AE129" s="9" t="s">
        <v>177</v>
      </c>
      <c r="AF129" s="136">
        <v>1</v>
      </c>
      <c r="AG129" s="142">
        <v>46600000</v>
      </c>
      <c r="AH129" s="8" t="s">
        <v>507</v>
      </c>
      <c r="AI129" s="8">
        <v>42736</v>
      </c>
      <c r="AJ129" s="8">
        <f t="shared" si="14"/>
        <v>42736</v>
      </c>
      <c r="AK129" s="8">
        <v>43830</v>
      </c>
      <c r="AL129" s="9" t="s">
        <v>604</v>
      </c>
      <c r="AM129" s="9"/>
      <c r="AN129" s="137"/>
      <c r="AO129" s="9"/>
      <c r="AP129" s="9"/>
      <c r="AQ129" s="9"/>
      <c r="AR129" s="9"/>
      <c r="AS129" s="9"/>
      <c r="AT129" s="9"/>
      <c r="AU129" s="9"/>
      <c r="AV129" s="9"/>
      <c r="AW129" s="9"/>
    </row>
    <row r="130" spans="1:49" s="143" customFormat="1" ht="56.25">
      <c r="A130" s="136">
        <v>3</v>
      </c>
      <c r="B130" s="136" t="s">
        <v>679</v>
      </c>
      <c r="C130" s="136" t="s">
        <v>131</v>
      </c>
      <c r="D130" s="136" t="s">
        <v>680</v>
      </c>
      <c r="E130" s="136" t="s">
        <v>72</v>
      </c>
      <c r="F130" s="136">
        <v>818464</v>
      </c>
      <c r="G130" s="10" t="s">
        <v>681</v>
      </c>
      <c r="H130" s="136" t="s">
        <v>629</v>
      </c>
      <c r="I130" s="9" t="s">
        <v>682</v>
      </c>
      <c r="J130" s="136" t="s">
        <v>298</v>
      </c>
      <c r="K130" s="136" t="s">
        <v>675</v>
      </c>
      <c r="L130" s="140" t="s">
        <v>137</v>
      </c>
      <c r="M130" s="140" t="s">
        <v>86</v>
      </c>
      <c r="N130" s="136" t="s">
        <v>676</v>
      </c>
      <c r="O130" s="137">
        <v>899</v>
      </c>
      <c r="P130" s="137">
        <v>899</v>
      </c>
      <c r="Q130" s="137">
        <v>899</v>
      </c>
      <c r="R130" s="137">
        <f t="shared" si="9"/>
        <v>1060.82</v>
      </c>
      <c r="S130" s="136" t="s">
        <v>214</v>
      </c>
      <c r="T130" s="136" t="s">
        <v>131</v>
      </c>
      <c r="U130" s="140" t="s">
        <v>215</v>
      </c>
      <c r="V130" s="8">
        <v>42761</v>
      </c>
      <c r="W130" s="8">
        <v>42806</v>
      </c>
      <c r="X130" s="9"/>
      <c r="Y130" s="141"/>
      <c r="Z130" s="9"/>
      <c r="AA130" s="9"/>
      <c r="AB130" s="141" t="s">
        <v>683</v>
      </c>
      <c r="AC130" s="136" t="s">
        <v>209</v>
      </c>
      <c r="AD130" s="9">
        <v>796</v>
      </c>
      <c r="AE130" s="9" t="s">
        <v>177</v>
      </c>
      <c r="AF130" s="136">
        <v>30</v>
      </c>
      <c r="AG130" s="151">
        <v>46600000</v>
      </c>
      <c r="AH130" s="141" t="s">
        <v>677</v>
      </c>
      <c r="AI130" s="8">
        <v>42826</v>
      </c>
      <c r="AJ130" s="8">
        <v>42826</v>
      </c>
      <c r="AK130" s="8">
        <v>43008</v>
      </c>
      <c r="AL130" s="9">
        <v>2017</v>
      </c>
      <c r="AM130" s="9"/>
      <c r="AN130" s="137"/>
      <c r="AO130" s="9"/>
      <c r="AP130" s="9"/>
      <c r="AQ130" s="9"/>
      <c r="AR130" s="9"/>
      <c r="AS130" s="9"/>
      <c r="AT130" s="9"/>
      <c r="AU130" s="9"/>
      <c r="AV130" s="9"/>
      <c r="AW130" s="136" t="s">
        <v>684</v>
      </c>
    </row>
    <row r="131" spans="1:49" s="143" customFormat="1" ht="90">
      <c r="A131" s="136">
        <v>3</v>
      </c>
      <c r="B131" s="136" t="s">
        <v>688</v>
      </c>
      <c r="C131" s="136" t="s">
        <v>131</v>
      </c>
      <c r="D131" s="136" t="s">
        <v>685</v>
      </c>
      <c r="E131" s="136" t="s">
        <v>72</v>
      </c>
      <c r="F131" s="136">
        <v>818477</v>
      </c>
      <c r="G131" s="10" t="s">
        <v>689</v>
      </c>
      <c r="H131" s="136" t="s">
        <v>686</v>
      </c>
      <c r="I131" s="9" t="s">
        <v>455</v>
      </c>
      <c r="J131" s="136" t="s">
        <v>675</v>
      </c>
      <c r="K131" s="136" t="s">
        <v>675</v>
      </c>
      <c r="L131" s="140" t="s">
        <v>137</v>
      </c>
      <c r="M131" s="140" t="s">
        <v>86</v>
      </c>
      <c r="N131" s="136" t="s">
        <v>676</v>
      </c>
      <c r="O131" s="137">
        <v>16100</v>
      </c>
      <c r="P131" s="137">
        <v>16100</v>
      </c>
      <c r="Q131" s="137">
        <v>16100</v>
      </c>
      <c r="R131" s="137">
        <f t="shared" si="9"/>
        <v>18998</v>
      </c>
      <c r="S131" s="140" t="str">
        <f t="shared" ref="S131:S134" si="18">IF(R131&gt;10000,"Открытый конкурс","Открытый запрос предложений")</f>
        <v>Открытый конкурс</v>
      </c>
      <c r="T131" s="136" t="s">
        <v>131</v>
      </c>
      <c r="U131" s="140" t="s">
        <v>215</v>
      </c>
      <c r="V131" s="8">
        <v>42746</v>
      </c>
      <c r="W131" s="8">
        <v>42806</v>
      </c>
      <c r="X131" s="9"/>
      <c r="Y131" s="141"/>
      <c r="Z131" s="9"/>
      <c r="AA131" s="9"/>
      <c r="AB131" s="141" t="s">
        <v>689</v>
      </c>
      <c r="AC131" s="136" t="s">
        <v>209</v>
      </c>
      <c r="AD131" s="9">
        <v>796</v>
      </c>
      <c r="AE131" s="9" t="s">
        <v>177</v>
      </c>
      <c r="AF131" s="136">
        <v>1</v>
      </c>
      <c r="AG131" s="151">
        <v>46600000</v>
      </c>
      <c r="AH131" s="141" t="s">
        <v>677</v>
      </c>
      <c r="AI131" s="8">
        <v>42826</v>
      </c>
      <c r="AJ131" s="8">
        <v>42826</v>
      </c>
      <c r="AK131" s="8">
        <v>43038</v>
      </c>
      <c r="AL131" s="9">
        <v>2017</v>
      </c>
      <c r="AM131" s="9"/>
      <c r="AN131" s="137"/>
      <c r="AO131" s="9"/>
      <c r="AP131" s="9"/>
      <c r="AQ131" s="9"/>
      <c r="AR131" s="9"/>
      <c r="AS131" s="9"/>
      <c r="AT131" s="9"/>
      <c r="AU131" s="9"/>
      <c r="AV131" s="9"/>
      <c r="AW131" s="136" t="s">
        <v>687</v>
      </c>
    </row>
    <row r="132" spans="1:49" s="143" customFormat="1" ht="56.25">
      <c r="A132" s="136">
        <v>3</v>
      </c>
      <c r="B132" s="136" t="s">
        <v>690</v>
      </c>
      <c r="C132" s="136" t="s">
        <v>131</v>
      </c>
      <c r="D132" s="136" t="s">
        <v>685</v>
      </c>
      <c r="E132" s="136" t="s">
        <v>72</v>
      </c>
      <c r="F132" s="136">
        <v>818480</v>
      </c>
      <c r="G132" s="10" t="s">
        <v>691</v>
      </c>
      <c r="H132" s="136" t="s">
        <v>686</v>
      </c>
      <c r="I132" s="9" t="s">
        <v>455</v>
      </c>
      <c r="J132" s="136" t="s">
        <v>675</v>
      </c>
      <c r="K132" s="136" t="s">
        <v>675</v>
      </c>
      <c r="L132" s="140" t="s">
        <v>137</v>
      </c>
      <c r="M132" s="140" t="s">
        <v>86</v>
      </c>
      <c r="N132" s="136" t="s">
        <v>676</v>
      </c>
      <c r="O132" s="137">
        <v>10000</v>
      </c>
      <c r="P132" s="137">
        <v>10000</v>
      </c>
      <c r="Q132" s="137">
        <v>10000</v>
      </c>
      <c r="R132" s="137">
        <f t="shared" si="9"/>
        <v>11800</v>
      </c>
      <c r="S132" s="140" t="str">
        <f t="shared" si="18"/>
        <v>Открытый конкурс</v>
      </c>
      <c r="T132" s="136" t="s">
        <v>131</v>
      </c>
      <c r="U132" s="140" t="s">
        <v>215</v>
      </c>
      <c r="V132" s="8">
        <v>42746</v>
      </c>
      <c r="W132" s="8">
        <v>42806</v>
      </c>
      <c r="X132" s="9"/>
      <c r="Y132" s="141"/>
      <c r="Z132" s="9"/>
      <c r="AA132" s="9"/>
      <c r="AB132" s="141" t="s">
        <v>691</v>
      </c>
      <c r="AC132" s="136" t="s">
        <v>209</v>
      </c>
      <c r="AD132" s="9">
        <v>796</v>
      </c>
      <c r="AE132" s="9" t="s">
        <v>177</v>
      </c>
      <c r="AF132" s="136">
        <v>1</v>
      </c>
      <c r="AG132" s="151">
        <v>46600000</v>
      </c>
      <c r="AH132" s="141" t="s">
        <v>677</v>
      </c>
      <c r="AI132" s="8">
        <v>42826</v>
      </c>
      <c r="AJ132" s="8">
        <v>42826</v>
      </c>
      <c r="AK132" s="8">
        <v>43038</v>
      </c>
      <c r="AL132" s="9">
        <v>2017</v>
      </c>
      <c r="AM132" s="9"/>
      <c r="AN132" s="137"/>
      <c r="AO132" s="9"/>
      <c r="AP132" s="9"/>
      <c r="AQ132" s="9"/>
      <c r="AR132" s="9"/>
      <c r="AS132" s="9"/>
      <c r="AT132" s="9"/>
      <c r="AU132" s="9"/>
      <c r="AV132" s="9"/>
      <c r="AW132" s="136" t="s">
        <v>687</v>
      </c>
    </row>
    <row r="133" spans="1:49" s="143" customFormat="1" ht="67.5">
      <c r="A133" s="136">
        <v>3</v>
      </c>
      <c r="B133" s="136" t="s">
        <v>692</v>
      </c>
      <c r="C133" s="136" t="s">
        <v>131</v>
      </c>
      <c r="D133" s="136" t="s">
        <v>685</v>
      </c>
      <c r="E133" s="136" t="s">
        <v>72</v>
      </c>
      <c r="F133" s="136">
        <v>818482</v>
      </c>
      <c r="G133" s="10" t="s">
        <v>693</v>
      </c>
      <c r="H133" s="136" t="s">
        <v>686</v>
      </c>
      <c r="I133" s="9" t="s">
        <v>455</v>
      </c>
      <c r="J133" s="136" t="s">
        <v>675</v>
      </c>
      <c r="K133" s="136" t="s">
        <v>675</v>
      </c>
      <c r="L133" s="140" t="s">
        <v>137</v>
      </c>
      <c r="M133" s="140" t="s">
        <v>86</v>
      </c>
      <c r="N133" s="136" t="s">
        <v>676</v>
      </c>
      <c r="O133" s="137">
        <v>15000</v>
      </c>
      <c r="P133" s="137">
        <v>15000</v>
      </c>
      <c r="Q133" s="137">
        <v>15000</v>
      </c>
      <c r="R133" s="137">
        <f t="shared" si="9"/>
        <v>17700</v>
      </c>
      <c r="S133" s="140" t="str">
        <f t="shared" si="18"/>
        <v>Открытый конкурс</v>
      </c>
      <c r="T133" s="136" t="s">
        <v>131</v>
      </c>
      <c r="U133" s="140" t="s">
        <v>215</v>
      </c>
      <c r="V133" s="8">
        <v>42656</v>
      </c>
      <c r="W133" s="8">
        <v>42716</v>
      </c>
      <c r="X133" s="9"/>
      <c r="Y133" s="141"/>
      <c r="Z133" s="9"/>
      <c r="AA133" s="9"/>
      <c r="AB133" s="141" t="s">
        <v>694</v>
      </c>
      <c r="AC133" s="136" t="s">
        <v>209</v>
      </c>
      <c r="AD133" s="9">
        <v>796</v>
      </c>
      <c r="AE133" s="9" t="s">
        <v>177</v>
      </c>
      <c r="AF133" s="136">
        <v>1</v>
      </c>
      <c r="AG133" s="151">
        <v>46600000</v>
      </c>
      <c r="AH133" s="141" t="s">
        <v>677</v>
      </c>
      <c r="AI133" s="8">
        <v>42736</v>
      </c>
      <c r="AJ133" s="8">
        <v>42736</v>
      </c>
      <c r="AK133" s="8">
        <v>43038</v>
      </c>
      <c r="AL133" s="9">
        <v>2017</v>
      </c>
      <c r="AM133" s="9"/>
      <c r="AN133" s="137"/>
      <c r="AO133" s="9"/>
      <c r="AP133" s="9"/>
      <c r="AQ133" s="9"/>
      <c r="AR133" s="9"/>
      <c r="AS133" s="9"/>
      <c r="AT133" s="9"/>
      <c r="AU133" s="9"/>
      <c r="AV133" s="9"/>
      <c r="AW133" s="136" t="s">
        <v>687</v>
      </c>
    </row>
    <row r="134" spans="1:49" s="143" customFormat="1" ht="67.5">
      <c r="A134" s="136">
        <v>3</v>
      </c>
      <c r="B134" s="136" t="s">
        <v>695</v>
      </c>
      <c r="C134" s="136" t="s">
        <v>131</v>
      </c>
      <c r="D134" s="136" t="s">
        <v>685</v>
      </c>
      <c r="E134" s="136" t="s">
        <v>72</v>
      </c>
      <c r="F134" s="136">
        <v>818483</v>
      </c>
      <c r="G134" s="10" t="s">
        <v>696</v>
      </c>
      <c r="H134" s="136" t="s">
        <v>686</v>
      </c>
      <c r="I134" s="9" t="s">
        <v>455</v>
      </c>
      <c r="J134" s="136" t="s">
        <v>675</v>
      </c>
      <c r="K134" s="136" t="s">
        <v>675</v>
      </c>
      <c r="L134" s="140" t="s">
        <v>137</v>
      </c>
      <c r="M134" s="140" t="s">
        <v>86</v>
      </c>
      <c r="N134" s="136" t="s">
        <v>676</v>
      </c>
      <c r="O134" s="137">
        <v>10000</v>
      </c>
      <c r="P134" s="137">
        <v>10000</v>
      </c>
      <c r="Q134" s="137">
        <v>10000</v>
      </c>
      <c r="R134" s="137">
        <f t="shared" si="9"/>
        <v>11800</v>
      </c>
      <c r="S134" s="140" t="str">
        <f t="shared" si="18"/>
        <v>Открытый конкурс</v>
      </c>
      <c r="T134" s="136" t="s">
        <v>131</v>
      </c>
      <c r="U134" s="140" t="s">
        <v>215</v>
      </c>
      <c r="V134" s="8">
        <v>42656</v>
      </c>
      <c r="W134" s="8">
        <v>42716</v>
      </c>
      <c r="X134" s="9"/>
      <c r="Y134" s="141"/>
      <c r="Z134" s="9"/>
      <c r="AA134" s="9"/>
      <c r="AB134" s="141" t="s">
        <v>697</v>
      </c>
      <c r="AC134" s="136" t="s">
        <v>209</v>
      </c>
      <c r="AD134" s="9">
        <v>796</v>
      </c>
      <c r="AE134" s="9" t="s">
        <v>177</v>
      </c>
      <c r="AF134" s="136">
        <v>1</v>
      </c>
      <c r="AG134" s="151">
        <v>46600000</v>
      </c>
      <c r="AH134" s="141" t="s">
        <v>677</v>
      </c>
      <c r="AI134" s="8">
        <v>42736</v>
      </c>
      <c r="AJ134" s="8">
        <v>42736</v>
      </c>
      <c r="AK134" s="8">
        <v>43099</v>
      </c>
      <c r="AL134" s="9">
        <v>2017</v>
      </c>
      <c r="AM134" s="9"/>
      <c r="AN134" s="137"/>
      <c r="AO134" s="8"/>
      <c r="AP134" s="9"/>
      <c r="AQ134" s="9"/>
      <c r="AR134" s="9"/>
      <c r="AS134" s="9"/>
      <c r="AT134" s="9"/>
      <c r="AU134" s="9"/>
      <c r="AV134" s="9"/>
      <c r="AW134" s="136" t="s">
        <v>687</v>
      </c>
    </row>
    <row r="135" spans="1:49" s="143" customFormat="1" ht="56.25">
      <c r="A135" s="136">
        <v>3</v>
      </c>
      <c r="B135" s="136" t="s">
        <v>698</v>
      </c>
      <c r="C135" s="136" t="s">
        <v>131</v>
      </c>
      <c r="D135" s="136" t="s">
        <v>702</v>
      </c>
      <c r="E135" s="136" t="s">
        <v>72</v>
      </c>
      <c r="F135" s="136">
        <v>818492</v>
      </c>
      <c r="G135" s="10" t="s">
        <v>699</v>
      </c>
      <c r="H135" s="136" t="s">
        <v>686</v>
      </c>
      <c r="I135" s="9" t="s">
        <v>455</v>
      </c>
      <c r="J135" s="136" t="s">
        <v>675</v>
      </c>
      <c r="K135" s="136" t="s">
        <v>675</v>
      </c>
      <c r="L135" s="140" t="s">
        <v>137</v>
      </c>
      <c r="M135" s="140" t="s">
        <v>86</v>
      </c>
      <c r="N135" s="136" t="s">
        <v>676</v>
      </c>
      <c r="O135" s="137">
        <v>1203.1099999999999</v>
      </c>
      <c r="P135" s="137">
        <v>1203.1099999999999</v>
      </c>
      <c r="Q135" s="137">
        <v>1203.1099999999999</v>
      </c>
      <c r="R135" s="137">
        <f t="shared" si="9"/>
        <v>1419.6697999999999</v>
      </c>
      <c r="S135" s="136" t="s">
        <v>214</v>
      </c>
      <c r="T135" s="136" t="s">
        <v>131</v>
      </c>
      <c r="U135" s="140" t="s">
        <v>215</v>
      </c>
      <c r="V135" s="8">
        <v>42852</v>
      </c>
      <c r="W135" s="8">
        <v>42897</v>
      </c>
      <c r="X135" s="9"/>
      <c r="Y135" s="141"/>
      <c r="Z135" s="9"/>
      <c r="AA135" s="9"/>
      <c r="AB135" s="141" t="s">
        <v>700</v>
      </c>
      <c r="AC135" s="136" t="s">
        <v>209</v>
      </c>
      <c r="AD135" s="9">
        <v>796</v>
      </c>
      <c r="AE135" s="9" t="s">
        <v>177</v>
      </c>
      <c r="AF135" s="164">
        <v>2</v>
      </c>
      <c r="AG135" s="151">
        <v>46600000</v>
      </c>
      <c r="AH135" s="141" t="s">
        <v>677</v>
      </c>
      <c r="AI135" s="8">
        <v>42917</v>
      </c>
      <c r="AJ135" s="8">
        <v>42917</v>
      </c>
      <c r="AK135" s="146">
        <v>43100</v>
      </c>
      <c r="AL135" s="9">
        <v>2017</v>
      </c>
      <c r="AM135" s="9"/>
      <c r="AN135" s="137"/>
      <c r="AO135" s="9"/>
      <c r="AP135" s="9"/>
      <c r="AQ135" s="9"/>
      <c r="AR135" s="9"/>
      <c r="AS135" s="9"/>
      <c r="AT135" s="9"/>
      <c r="AU135" s="9"/>
      <c r="AV135" s="9"/>
      <c r="AW135" s="136" t="s">
        <v>273</v>
      </c>
    </row>
    <row r="136" spans="1:49" s="143" customFormat="1" ht="67.5">
      <c r="A136" s="136">
        <v>3</v>
      </c>
      <c r="B136" s="136" t="s">
        <v>703</v>
      </c>
      <c r="C136" s="136" t="s">
        <v>131</v>
      </c>
      <c r="D136" s="136" t="s">
        <v>702</v>
      </c>
      <c r="E136" s="136" t="s">
        <v>72</v>
      </c>
      <c r="F136" s="136">
        <v>818496</v>
      </c>
      <c r="G136" s="10" t="s">
        <v>704</v>
      </c>
      <c r="H136" s="136" t="s">
        <v>686</v>
      </c>
      <c r="I136" s="9" t="s">
        <v>455</v>
      </c>
      <c r="J136" s="136" t="s">
        <v>675</v>
      </c>
      <c r="K136" s="136" t="s">
        <v>675</v>
      </c>
      <c r="L136" s="140" t="s">
        <v>137</v>
      </c>
      <c r="M136" s="140" t="s">
        <v>86</v>
      </c>
      <c r="N136" s="136" t="s">
        <v>676</v>
      </c>
      <c r="O136" s="137">
        <v>2099.3000000000002</v>
      </c>
      <c r="P136" s="137">
        <v>2099.3000000000002</v>
      </c>
      <c r="Q136" s="137">
        <v>2099.3000000000002</v>
      </c>
      <c r="R136" s="137">
        <f t="shared" si="9"/>
        <v>2477.174</v>
      </c>
      <c r="S136" s="136" t="s">
        <v>214</v>
      </c>
      <c r="T136" s="136" t="s">
        <v>131</v>
      </c>
      <c r="U136" s="140" t="s">
        <v>215</v>
      </c>
      <c r="V136" s="8">
        <v>42852</v>
      </c>
      <c r="W136" s="8">
        <v>42897</v>
      </c>
      <c r="X136" s="9"/>
      <c r="Y136" s="141"/>
      <c r="Z136" s="9"/>
      <c r="AA136" s="9"/>
      <c r="AB136" s="141" t="s">
        <v>705</v>
      </c>
      <c r="AC136" s="136" t="s">
        <v>209</v>
      </c>
      <c r="AD136" s="163" t="s">
        <v>485</v>
      </c>
      <c r="AE136" s="161" t="s">
        <v>177</v>
      </c>
      <c r="AF136" s="161">
        <v>2</v>
      </c>
      <c r="AG136" s="151">
        <v>46600000</v>
      </c>
      <c r="AH136" s="141" t="s">
        <v>677</v>
      </c>
      <c r="AI136" s="8">
        <v>42917</v>
      </c>
      <c r="AJ136" s="8">
        <v>42917</v>
      </c>
      <c r="AK136" s="146">
        <v>43100</v>
      </c>
      <c r="AL136" s="9">
        <v>2017</v>
      </c>
      <c r="AM136" s="9"/>
      <c r="AN136" s="137"/>
      <c r="AO136" s="8"/>
      <c r="AP136" s="9"/>
      <c r="AQ136" s="9"/>
      <c r="AR136" s="9"/>
      <c r="AS136" s="9"/>
      <c r="AT136" s="9"/>
      <c r="AU136" s="9"/>
      <c r="AV136" s="9"/>
      <c r="AW136" s="136" t="s">
        <v>273</v>
      </c>
    </row>
    <row r="137" spans="1:49" s="143" customFormat="1" ht="56.25">
      <c r="A137" s="136">
        <v>3</v>
      </c>
      <c r="B137" s="136" t="s">
        <v>706</v>
      </c>
      <c r="C137" s="136" t="s">
        <v>131</v>
      </c>
      <c r="D137" s="136" t="s">
        <v>702</v>
      </c>
      <c r="E137" s="136" t="s">
        <v>72</v>
      </c>
      <c r="F137" s="136">
        <v>818498</v>
      </c>
      <c r="G137" s="10" t="s">
        <v>707</v>
      </c>
      <c r="H137" s="136" t="s">
        <v>686</v>
      </c>
      <c r="I137" s="9" t="s">
        <v>455</v>
      </c>
      <c r="J137" s="136" t="s">
        <v>675</v>
      </c>
      <c r="K137" s="136" t="s">
        <v>675</v>
      </c>
      <c r="L137" s="140" t="s">
        <v>137</v>
      </c>
      <c r="M137" s="140" t="s">
        <v>86</v>
      </c>
      <c r="N137" s="136" t="s">
        <v>676</v>
      </c>
      <c r="O137" s="137">
        <v>2220.52</v>
      </c>
      <c r="P137" s="137">
        <v>2220.52</v>
      </c>
      <c r="Q137" s="137">
        <v>2220.52</v>
      </c>
      <c r="R137" s="137">
        <f t="shared" si="9"/>
        <v>2620.2136</v>
      </c>
      <c r="S137" s="136" t="s">
        <v>214</v>
      </c>
      <c r="T137" s="136" t="s">
        <v>131</v>
      </c>
      <c r="U137" s="140" t="s">
        <v>215</v>
      </c>
      <c r="V137" s="8">
        <v>42852</v>
      </c>
      <c r="W137" s="8">
        <v>42897</v>
      </c>
      <c r="X137" s="9"/>
      <c r="Y137" s="141"/>
      <c r="Z137" s="9"/>
      <c r="AA137" s="9"/>
      <c r="AB137" s="141" t="s">
        <v>708</v>
      </c>
      <c r="AC137" s="136" t="s">
        <v>209</v>
      </c>
      <c r="AD137" s="163" t="s">
        <v>485</v>
      </c>
      <c r="AE137" s="161" t="s">
        <v>177</v>
      </c>
      <c r="AF137" s="161">
        <v>1</v>
      </c>
      <c r="AG137" s="151">
        <v>46600000</v>
      </c>
      <c r="AH137" s="141" t="s">
        <v>677</v>
      </c>
      <c r="AI137" s="8">
        <v>42917</v>
      </c>
      <c r="AJ137" s="8">
        <v>42917</v>
      </c>
      <c r="AK137" s="146">
        <v>43100</v>
      </c>
      <c r="AL137" s="9">
        <v>2017</v>
      </c>
      <c r="AM137" s="9"/>
      <c r="AN137" s="137"/>
      <c r="AO137" s="9"/>
      <c r="AP137" s="9"/>
      <c r="AQ137" s="9"/>
      <c r="AR137" s="9"/>
      <c r="AS137" s="9"/>
      <c r="AT137" s="9"/>
      <c r="AU137" s="9"/>
      <c r="AV137" s="9"/>
      <c r="AW137" s="136" t="s">
        <v>701</v>
      </c>
    </row>
    <row r="138" spans="1:49" s="143" customFormat="1" ht="56.25">
      <c r="A138" s="136">
        <v>3</v>
      </c>
      <c r="B138" s="136" t="s">
        <v>709</v>
      </c>
      <c r="C138" s="136" t="s">
        <v>131</v>
      </c>
      <c r="D138" s="136" t="s">
        <v>710</v>
      </c>
      <c r="E138" s="136" t="s">
        <v>72</v>
      </c>
      <c r="F138" s="136">
        <v>818509</v>
      </c>
      <c r="G138" s="10" t="s">
        <v>711</v>
      </c>
      <c r="H138" s="136" t="s">
        <v>686</v>
      </c>
      <c r="I138" s="9" t="s">
        <v>455</v>
      </c>
      <c r="J138" s="136" t="s">
        <v>675</v>
      </c>
      <c r="K138" s="136" t="s">
        <v>675</v>
      </c>
      <c r="L138" s="140" t="s">
        <v>137</v>
      </c>
      <c r="M138" s="140" t="s">
        <v>86</v>
      </c>
      <c r="N138" s="136" t="s">
        <v>676</v>
      </c>
      <c r="O138" s="137">
        <v>1488.08</v>
      </c>
      <c r="P138" s="137">
        <v>1488.08</v>
      </c>
      <c r="Q138" s="137">
        <v>1488.08</v>
      </c>
      <c r="R138" s="137">
        <f t="shared" si="9"/>
        <v>1755.9343999999999</v>
      </c>
      <c r="S138" s="136" t="s">
        <v>214</v>
      </c>
      <c r="T138" s="136" t="s">
        <v>131</v>
      </c>
      <c r="U138" s="140" t="s">
        <v>215</v>
      </c>
      <c r="V138" s="8">
        <v>42671</v>
      </c>
      <c r="W138" s="8">
        <v>42716</v>
      </c>
      <c r="X138" s="9"/>
      <c r="Y138" s="141"/>
      <c r="Z138" s="9"/>
      <c r="AA138" s="9"/>
      <c r="AB138" s="141" t="s">
        <v>712</v>
      </c>
      <c r="AC138" s="136" t="s">
        <v>209</v>
      </c>
      <c r="AD138" s="163" t="s">
        <v>485</v>
      </c>
      <c r="AE138" s="161" t="s">
        <v>177</v>
      </c>
      <c r="AF138" s="161">
        <v>61</v>
      </c>
      <c r="AG138" s="151">
        <v>46600000</v>
      </c>
      <c r="AH138" s="141" t="s">
        <v>677</v>
      </c>
      <c r="AI138" s="8">
        <v>42736</v>
      </c>
      <c r="AJ138" s="8">
        <v>42736</v>
      </c>
      <c r="AK138" s="146">
        <v>43100</v>
      </c>
      <c r="AL138" s="9">
        <v>2017</v>
      </c>
      <c r="AM138" s="9"/>
      <c r="AN138" s="137"/>
      <c r="AO138" s="9"/>
      <c r="AP138" s="9"/>
      <c r="AQ138" s="9"/>
      <c r="AR138" s="9"/>
      <c r="AS138" s="9"/>
      <c r="AT138" s="9"/>
      <c r="AU138" s="9"/>
      <c r="AV138" s="9"/>
      <c r="AW138" s="136" t="s">
        <v>713</v>
      </c>
    </row>
    <row r="139" spans="1:49" s="143" customFormat="1" ht="56.25">
      <c r="A139" s="136">
        <v>3</v>
      </c>
      <c r="B139" s="136" t="s">
        <v>714</v>
      </c>
      <c r="C139" s="136" t="s">
        <v>131</v>
      </c>
      <c r="D139" s="136" t="s">
        <v>710</v>
      </c>
      <c r="E139" s="136" t="s">
        <v>72</v>
      </c>
      <c r="F139" s="136">
        <v>818510</v>
      </c>
      <c r="G139" s="10" t="s">
        <v>715</v>
      </c>
      <c r="H139" s="136" t="s">
        <v>686</v>
      </c>
      <c r="I139" s="9" t="s">
        <v>455</v>
      </c>
      <c r="J139" s="136" t="s">
        <v>675</v>
      </c>
      <c r="K139" s="136" t="s">
        <v>675</v>
      </c>
      <c r="L139" s="140" t="s">
        <v>137</v>
      </c>
      <c r="M139" s="140" t="s">
        <v>86</v>
      </c>
      <c r="N139" s="136" t="s">
        <v>676</v>
      </c>
      <c r="O139" s="137">
        <v>5595.05</v>
      </c>
      <c r="P139" s="137">
        <v>5595.05</v>
      </c>
      <c r="Q139" s="137">
        <v>5595.05</v>
      </c>
      <c r="R139" s="137">
        <f t="shared" si="9"/>
        <v>6602.1589999999997</v>
      </c>
      <c r="S139" s="136" t="s">
        <v>214</v>
      </c>
      <c r="T139" s="136" t="s">
        <v>131</v>
      </c>
      <c r="U139" s="140" t="s">
        <v>215</v>
      </c>
      <c r="V139" s="8">
        <v>42671</v>
      </c>
      <c r="W139" s="8">
        <v>42716</v>
      </c>
      <c r="X139" s="9"/>
      <c r="Y139" s="141"/>
      <c r="Z139" s="9"/>
      <c r="AA139" s="9"/>
      <c r="AB139" s="141" t="s">
        <v>715</v>
      </c>
      <c r="AC139" s="136" t="s">
        <v>209</v>
      </c>
      <c r="AD139" s="163" t="s">
        <v>485</v>
      </c>
      <c r="AE139" s="161" t="s">
        <v>177</v>
      </c>
      <c r="AF139" s="161">
        <v>490</v>
      </c>
      <c r="AG139" s="151">
        <v>46600001</v>
      </c>
      <c r="AH139" s="141" t="s">
        <v>677</v>
      </c>
      <c r="AI139" s="8">
        <v>42736</v>
      </c>
      <c r="AJ139" s="8">
        <v>42736</v>
      </c>
      <c r="AK139" s="146">
        <v>43100</v>
      </c>
      <c r="AL139" s="9">
        <v>2017</v>
      </c>
      <c r="AM139" s="9"/>
      <c r="AN139" s="137"/>
      <c r="AO139" s="9"/>
      <c r="AP139" s="9"/>
      <c r="AQ139" s="9"/>
      <c r="AR139" s="9"/>
      <c r="AS139" s="9"/>
      <c r="AT139" s="9"/>
      <c r="AU139" s="9"/>
      <c r="AV139" s="9"/>
      <c r="AW139" s="136" t="s">
        <v>713</v>
      </c>
    </row>
    <row r="140" spans="1:49" s="143" customFormat="1" ht="56.25">
      <c r="A140" s="136">
        <v>3</v>
      </c>
      <c r="B140" s="136" t="s">
        <v>716</v>
      </c>
      <c r="C140" s="136" t="s">
        <v>131</v>
      </c>
      <c r="D140" s="136" t="s">
        <v>717</v>
      </c>
      <c r="E140" s="136" t="s">
        <v>72</v>
      </c>
      <c r="F140" s="136">
        <v>818517</v>
      </c>
      <c r="G140" s="10" t="s">
        <v>718</v>
      </c>
      <c r="H140" s="136" t="s">
        <v>629</v>
      </c>
      <c r="I140" s="9" t="s">
        <v>682</v>
      </c>
      <c r="J140" s="136" t="s">
        <v>298</v>
      </c>
      <c r="K140" s="136" t="s">
        <v>675</v>
      </c>
      <c r="L140" s="140" t="s">
        <v>137</v>
      </c>
      <c r="M140" s="140" t="s">
        <v>96</v>
      </c>
      <c r="N140" s="136" t="s">
        <v>676</v>
      </c>
      <c r="O140" s="137">
        <v>3462.25</v>
      </c>
      <c r="P140" s="137">
        <v>1731.12364</v>
      </c>
      <c r="Q140" s="137">
        <v>3462.25</v>
      </c>
      <c r="R140" s="137">
        <f t="shared" si="9"/>
        <v>4085.4549999999999</v>
      </c>
      <c r="S140" s="136" t="s">
        <v>214</v>
      </c>
      <c r="T140" s="136" t="s">
        <v>131</v>
      </c>
      <c r="U140" s="140" t="s">
        <v>215</v>
      </c>
      <c r="V140" s="8">
        <v>42822</v>
      </c>
      <c r="W140" s="8">
        <v>42867</v>
      </c>
      <c r="X140" s="9"/>
      <c r="Y140" s="141"/>
      <c r="Z140" s="9"/>
      <c r="AA140" s="9"/>
      <c r="AB140" s="141" t="s">
        <v>718</v>
      </c>
      <c r="AC140" s="136" t="s">
        <v>209</v>
      </c>
      <c r="AD140" s="163" t="s">
        <v>485</v>
      </c>
      <c r="AE140" s="9" t="s">
        <v>177</v>
      </c>
      <c r="AF140" s="9">
        <v>95</v>
      </c>
      <c r="AG140" s="151">
        <v>46600000</v>
      </c>
      <c r="AH140" s="141" t="s">
        <v>201</v>
      </c>
      <c r="AI140" s="8">
        <v>42887</v>
      </c>
      <c r="AJ140" s="8">
        <v>42887</v>
      </c>
      <c r="AK140" s="8">
        <v>43250</v>
      </c>
      <c r="AL140" s="9" t="s">
        <v>310</v>
      </c>
      <c r="AM140" s="9"/>
      <c r="AN140" s="137"/>
      <c r="AO140" s="9"/>
      <c r="AP140" s="9"/>
      <c r="AQ140" s="9"/>
      <c r="AR140" s="9"/>
      <c r="AS140" s="9"/>
      <c r="AT140" s="9"/>
      <c r="AU140" s="9"/>
      <c r="AV140" s="9"/>
      <c r="AW140" s="136" t="s">
        <v>684</v>
      </c>
    </row>
    <row r="141" spans="1:49" s="143" customFormat="1" ht="67.5">
      <c r="A141" s="136">
        <v>3</v>
      </c>
      <c r="B141" s="136" t="s">
        <v>719</v>
      </c>
      <c r="C141" s="136" t="s">
        <v>131</v>
      </c>
      <c r="D141" s="136" t="s">
        <v>717</v>
      </c>
      <c r="E141" s="136" t="s">
        <v>72</v>
      </c>
      <c r="F141" s="136">
        <v>818518</v>
      </c>
      <c r="G141" s="10" t="s">
        <v>720</v>
      </c>
      <c r="H141" s="136" t="s">
        <v>629</v>
      </c>
      <c r="I141" s="9" t="s">
        <v>682</v>
      </c>
      <c r="J141" s="136" t="s">
        <v>298</v>
      </c>
      <c r="K141" s="136" t="s">
        <v>675</v>
      </c>
      <c r="L141" s="140" t="s">
        <v>137</v>
      </c>
      <c r="M141" s="140" t="s">
        <v>96</v>
      </c>
      <c r="N141" s="136" t="s">
        <v>676</v>
      </c>
      <c r="O141" s="137">
        <v>3212.07</v>
      </c>
      <c r="P141" s="137">
        <v>3212.07</v>
      </c>
      <c r="Q141" s="137">
        <v>3212.07</v>
      </c>
      <c r="R141" s="137">
        <f t="shared" si="9"/>
        <v>3790.2426</v>
      </c>
      <c r="S141" s="136" t="s">
        <v>214</v>
      </c>
      <c r="T141" s="136" t="s">
        <v>131</v>
      </c>
      <c r="U141" s="140" t="s">
        <v>215</v>
      </c>
      <c r="V141" s="8">
        <v>42791</v>
      </c>
      <c r="W141" s="8">
        <v>42836</v>
      </c>
      <c r="X141" s="9"/>
      <c r="Y141" s="141"/>
      <c r="Z141" s="9"/>
      <c r="AA141" s="9"/>
      <c r="AB141" s="141" t="s">
        <v>720</v>
      </c>
      <c r="AC141" s="136" t="s">
        <v>209</v>
      </c>
      <c r="AD141" s="163" t="s">
        <v>485</v>
      </c>
      <c r="AE141" s="9" t="s">
        <v>177</v>
      </c>
      <c r="AF141" s="136">
        <v>26</v>
      </c>
      <c r="AG141" s="151">
        <v>46600000</v>
      </c>
      <c r="AH141" s="141" t="s">
        <v>201</v>
      </c>
      <c r="AI141" s="8">
        <v>42856</v>
      </c>
      <c r="AJ141" s="8">
        <v>42856</v>
      </c>
      <c r="AK141" s="8">
        <v>42977</v>
      </c>
      <c r="AL141" s="9">
        <v>2017</v>
      </c>
      <c r="AM141" s="9"/>
      <c r="AN141" s="137"/>
      <c r="AO141" s="9"/>
      <c r="AP141" s="9"/>
      <c r="AQ141" s="9"/>
      <c r="AR141" s="9"/>
      <c r="AS141" s="9"/>
      <c r="AT141" s="9"/>
      <c r="AU141" s="9"/>
      <c r="AV141" s="9"/>
      <c r="AW141" s="136" t="s">
        <v>684</v>
      </c>
    </row>
    <row r="142" spans="1:49" s="143" customFormat="1" ht="56.25">
      <c r="A142" s="136">
        <v>3</v>
      </c>
      <c r="B142" s="136" t="s">
        <v>721</v>
      </c>
      <c r="C142" s="136" t="s">
        <v>131</v>
      </c>
      <c r="D142" s="136" t="s">
        <v>717</v>
      </c>
      <c r="E142" s="136" t="s">
        <v>72</v>
      </c>
      <c r="F142" s="136">
        <v>818519</v>
      </c>
      <c r="G142" s="10" t="s">
        <v>722</v>
      </c>
      <c r="H142" s="136" t="s">
        <v>629</v>
      </c>
      <c r="I142" s="9" t="s">
        <v>682</v>
      </c>
      <c r="J142" s="136" t="s">
        <v>298</v>
      </c>
      <c r="K142" s="136" t="s">
        <v>675</v>
      </c>
      <c r="L142" s="140" t="s">
        <v>137</v>
      </c>
      <c r="M142" s="140" t="s">
        <v>96</v>
      </c>
      <c r="N142" s="136" t="s">
        <v>676</v>
      </c>
      <c r="O142" s="137">
        <v>5833.55</v>
      </c>
      <c r="P142" s="137">
        <v>5833.55</v>
      </c>
      <c r="Q142" s="137">
        <v>5833.55</v>
      </c>
      <c r="R142" s="137">
        <f t="shared" si="9"/>
        <v>6883.5889999999999</v>
      </c>
      <c r="S142" s="136" t="s">
        <v>214</v>
      </c>
      <c r="T142" s="136" t="s">
        <v>131</v>
      </c>
      <c r="U142" s="140" t="s">
        <v>215</v>
      </c>
      <c r="V142" s="8">
        <v>42671</v>
      </c>
      <c r="W142" s="8">
        <v>42716</v>
      </c>
      <c r="X142" s="9"/>
      <c r="Y142" s="141"/>
      <c r="Z142" s="9"/>
      <c r="AA142" s="9"/>
      <c r="AB142" s="141" t="s">
        <v>722</v>
      </c>
      <c r="AC142" s="136" t="s">
        <v>209</v>
      </c>
      <c r="AD142" s="163" t="s">
        <v>485</v>
      </c>
      <c r="AE142" s="9" t="s">
        <v>177</v>
      </c>
      <c r="AF142" s="9">
        <v>327</v>
      </c>
      <c r="AG142" s="151">
        <v>46600000</v>
      </c>
      <c r="AH142" s="141" t="s">
        <v>201</v>
      </c>
      <c r="AI142" s="8">
        <v>42736</v>
      </c>
      <c r="AJ142" s="8">
        <v>42736</v>
      </c>
      <c r="AK142" s="8">
        <v>43099</v>
      </c>
      <c r="AL142" s="9">
        <v>2017</v>
      </c>
      <c r="AM142" s="9"/>
      <c r="AN142" s="137"/>
      <c r="AO142" s="9"/>
      <c r="AP142" s="9"/>
      <c r="AQ142" s="9"/>
      <c r="AR142" s="9"/>
      <c r="AS142" s="9"/>
      <c r="AT142" s="9"/>
      <c r="AU142" s="9"/>
      <c r="AV142" s="9"/>
      <c r="AW142" s="136" t="s">
        <v>684</v>
      </c>
    </row>
    <row r="143" spans="1:49" s="143" customFormat="1" ht="56.25">
      <c r="A143" s="136">
        <v>3</v>
      </c>
      <c r="B143" s="136" t="s">
        <v>723</v>
      </c>
      <c r="C143" s="136" t="s">
        <v>131</v>
      </c>
      <c r="D143" s="136" t="s">
        <v>717</v>
      </c>
      <c r="E143" s="136" t="s">
        <v>72</v>
      </c>
      <c r="F143" s="136">
        <v>81852</v>
      </c>
      <c r="G143" s="10" t="s">
        <v>724</v>
      </c>
      <c r="H143" s="136" t="s">
        <v>629</v>
      </c>
      <c r="I143" s="9" t="s">
        <v>682</v>
      </c>
      <c r="J143" s="136" t="s">
        <v>298</v>
      </c>
      <c r="K143" s="136" t="s">
        <v>675</v>
      </c>
      <c r="L143" s="140" t="s">
        <v>137</v>
      </c>
      <c r="M143" s="140" t="s">
        <v>96</v>
      </c>
      <c r="N143" s="136" t="s">
        <v>676</v>
      </c>
      <c r="O143" s="137">
        <v>795.03</v>
      </c>
      <c r="P143" s="137">
        <v>795.03</v>
      </c>
      <c r="Q143" s="137">
        <v>795.03</v>
      </c>
      <c r="R143" s="137">
        <f t="shared" si="9"/>
        <v>938.13539999999989</v>
      </c>
      <c r="S143" s="136" t="s">
        <v>214</v>
      </c>
      <c r="T143" s="136" t="s">
        <v>131</v>
      </c>
      <c r="U143" s="140" t="s">
        <v>215</v>
      </c>
      <c r="V143" s="8">
        <v>42791</v>
      </c>
      <c r="W143" s="8">
        <v>42836</v>
      </c>
      <c r="X143" s="9"/>
      <c r="Y143" s="141"/>
      <c r="Z143" s="9"/>
      <c r="AA143" s="9"/>
      <c r="AB143" s="141" t="s">
        <v>724</v>
      </c>
      <c r="AC143" s="136" t="s">
        <v>209</v>
      </c>
      <c r="AD143" s="163" t="s">
        <v>485</v>
      </c>
      <c r="AE143" s="9" t="s">
        <v>177</v>
      </c>
      <c r="AF143" s="136">
        <v>16</v>
      </c>
      <c r="AG143" s="151">
        <v>46600000</v>
      </c>
      <c r="AH143" s="141" t="s">
        <v>201</v>
      </c>
      <c r="AI143" s="8">
        <v>42856</v>
      </c>
      <c r="AJ143" s="8">
        <v>42856</v>
      </c>
      <c r="AK143" s="8">
        <v>42977</v>
      </c>
      <c r="AL143" s="9">
        <v>2017</v>
      </c>
      <c r="AM143" s="9"/>
      <c r="AN143" s="137"/>
      <c r="AO143" s="9"/>
      <c r="AP143" s="9"/>
      <c r="AQ143" s="9"/>
      <c r="AR143" s="9"/>
      <c r="AS143" s="9"/>
      <c r="AT143" s="9"/>
      <c r="AU143" s="9"/>
      <c r="AV143" s="9"/>
      <c r="AW143" s="136" t="s">
        <v>684</v>
      </c>
    </row>
    <row r="144" spans="1:49" s="143" customFormat="1" ht="45">
      <c r="A144" s="136">
        <v>3</v>
      </c>
      <c r="B144" s="136" t="s">
        <v>725</v>
      </c>
      <c r="C144" s="136" t="s">
        <v>131</v>
      </c>
      <c r="D144" s="136" t="s">
        <v>717</v>
      </c>
      <c r="E144" s="136" t="s">
        <v>72</v>
      </c>
      <c r="F144" s="136">
        <v>818521</v>
      </c>
      <c r="G144" s="10" t="s">
        <v>726</v>
      </c>
      <c r="H144" s="136" t="s">
        <v>629</v>
      </c>
      <c r="I144" s="9" t="s">
        <v>682</v>
      </c>
      <c r="J144" s="136" t="s">
        <v>298</v>
      </c>
      <c r="K144" s="136" t="s">
        <v>675</v>
      </c>
      <c r="L144" s="140" t="s">
        <v>137</v>
      </c>
      <c r="M144" s="140" t="s">
        <v>96</v>
      </c>
      <c r="N144" s="136" t="s">
        <v>676</v>
      </c>
      <c r="O144" s="137">
        <v>4293.38</v>
      </c>
      <c r="P144" s="137">
        <v>4293.38</v>
      </c>
      <c r="Q144" s="137">
        <v>4293.38</v>
      </c>
      <c r="R144" s="137">
        <f t="shared" si="9"/>
        <v>5066.1884</v>
      </c>
      <c r="S144" s="136" t="s">
        <v>214</v>
      </c>
      <c r="T144" s="136" t="s">
        <v>131</v>
      </c>
      <c r="U144" s="140" t="s">
        <v>215</v>
      </c>
      <c r="V144" s="8">
        <v>42761</v>
      </c>
      <c r="W144" s="8">
        <v>42806</v>
      </c>
      <c r="X144" s="9"/>
      <c r="Y144" s="141"/>
      <c r="Z144" s="9"/>
      <c r="AA144" s="9"/>
      <c r="AB144" s="141" t="s">
        <v>726</v>
      </c>
      <c r="AC144" s="136" t="s">
        <v>209</v>
      </c>
      <c r="AD144" s="9">
        <v>55</v>
      </c>
      <c r="AE144" s="9" t="s">
        <v>727</v>
      </c>
      <c r="AF144" s="136">
        <v>10530</v>
      </c>
      <c r="AG144" s="151">
        <v>46600000</v>
      </c>
      <c r="AH144" s="141" t="s">
        <v>201</v>
      </c>
      <c r="AI144" s="8">
        <v>42826</v>
      </c>
      <c r="AJ144" s="8">
        <v>42826</v>
      </c>
      <c r="AK144" s="8">
        <v>42977</v>
      </c>
      <c r="AL144" s="9">
        <v>2017</v>
      </c>
      <c r="AM144" s="9"/>
      <c r="AN144" s="137"/>
      <c r="AO144" s="9"/>
      <c r="AP144" s="9"/>
      <c r="AQ144" s="9"/>
      <c r="AR144" s="9"/>
      <c r="AS144" s="9"/>
      <c r="AT144" s="9"/>
      <c r="AU144" s="9"/>
      <c r="AV144" s="9"/>
      <c r="AW144" s="136" t="s">
        <v>684</v>
      </c>
    </row>
    <row r="145" spans="1:49" s="143" customFormat="1" ht="67.5">
      <c r="A145" s="136">
        <v>3</v>
      </c>
      <c r="B145" s="136" t="s">
        <v>729</v>
      </c>
      <c r="C145" s="136" t="s">
        <v>131</v>
      </c>
      <c r="D145" s="136" t="s">
        <v>717</v>
      </c>
      <c r="E145" s="136" t="s">
        <v>72</v>
      </c>
      <c r="F145" s="136">
        <v>818523</v>
      </c>
      <c r="G145" s="10" t="s">
        <v>730</v>
      </c>
      <c r="H145" s="136" t="s">
        <v>629</v>
      </c>
      <c r="I145" s="9" t="s">
        <v>682</v>
      </c>
      <c r="J145" s="136" t="s">
        <v>298</v>
      </c>
      <c r="K145" s="136" t="s">
        <v>675</v>
      </c>
      <c r="L145" s="140" t="s">
        <v>137</v>
      </c>
      <c r="M145" s="140" t="s">
        <v>109</v>
      </c>
      <c r="N145" s="136" t="s">
        <v>676</v>
      </c>
      <c r="O145" s="137">
        <v>3364.89</v>
      </c>
      <c r="P145" s="137">
        <v>841.22</v>
      </c>
      <c r="Q145" s="137">
        <v>3364.89</v>
      </c>
      <c r="R145" s="137">
        <f t="shared" si="9"/>
        <v>3970.5701999999997</v>
      </c>
      <c r="S145" s="136" t="s">
        <v>214</v>
      </c>
      <c r="T145" s="136" t="s">
        <v>131</v>
      </c>
      <c r="U145" s="140" t="s">
        <v>215</v>
      </c>
      <c r="V145" s="8">
        <v>42671</v>
      </c>
      <c r="W145" s="8">
        <v>42716</v>
      </c>
      <c r="X145" s="9"/>
      <c r="Y145" s="141"/>
      <c r="Z145" s="9"/>
      <c r="AA145" s="9"/>
      <c r="AB145" s="141" t="s">
        <v>730</v>
      </c>
      <c r="AC145" s="136" t="s">
        <v>209</v>
      </c>
      <c r="AD145" s="9">
        <v>796</v>
      </c>
      <c r="AE145" s="9" t="s">
        <v>555</v>
      </c>
      <c r="AF145" s="136">
        <v>563</v>
      </c>
      <c r="AG145" s="151">
        <v>46600000</v>
      </c>
      <c r="AH145" s="141" t="s">
        <v>201</v>
      </c>
      <c r="AI145" s="8">
        <v>42736</v>
      </c>
      <c r="AJ145" s="8">
        <v>42736</v>
      </c>
      <c r="AK145" s="8">
        <v>43830</v>
      </c>
      <c r="AL145" s="9" t="s">
        <v>604</v>
      </c>
      <c r="AM145" s="9"/>
      <c r="AN145" s="137"/>
      <c r="AO145" s="9"/>
      <c r="AP145" s="9"/>
      <c r="AQ145" s="9"/>
      <c r="AR145" s="9"/>
      <c r="AS145" s="9"/>
      <c r="AT145" s="9"/>
      <c r="AU145" s="9"/>
      <c r="AV145" s="9"/>
      <c r="AW145" s="136" t="s">
        <v>731</v>
      </c>
    </row>
    <row r="146" spans="1:49" s="143" customFormat="1" ht="67.5">
      <c r="A146" s="136">
        <v>3</v>
      </c>
      <c r="B146" s="136" t="s">
        <v>732</v>
      </c>
      <c r="C146" s="136" t="s">
        <v>131</v>
      </c>
      <c r="D146" s="136" t="s">
        <v>717</v>
      </c>
      <c r="E146" s="136" t="s">
        <v>72</v>
      </c>
      <c r="F146" s="136">
        <v>818524</v>
      </c>
      <c r="G146" s="10" t="s">
        <v>733</v>
      </c>
      <c r="H146" s="136" t="s">
        <v>629</v>
      </c>
      <c r="I146" s="9" t="s">
        <v>682</v>
      </c>
      <c r="J146" s="136" t="s">
        <v>298</v>
      </c>
      <c r="K146" s="136" t="s">
        <v>675</v>
      </c>
      <c r="L146" s="140" t="s">
        <v>137</v>
      </c>
      <c r="M146" s="140" t="s">
        <v>96</v>
      </c>
      <c r="N146" s="136" t="s">
        <v>676</v>
      </c>
      <c r="O146" s="137">
        <v>1090</v>
      </c>
      <c r="P146" s="137">
        <v>1090</v>
      </c>
      <c r="Q146" s="137">
        <v>1090</v>
      </c>
      <c r="R146" s="137">
        <f t="shared" si="9"/>
        <v>1286.2</v>
      </c>
      <c r="S146" s="136" t="s">
        <v>214</v>
      </c>
      <c r="T146" s="136" t="s">
        <v>131</v>
      </c>
      <c r="U146" s="140" t="s">
        <v>215</v>
      </c>
      <c r="V146" s="8">
        <v>42671</v>
      </c>
      <c r="W146" s="8">
        <v>42716</v>
      </c>
      <c r="X146" s="9"/>
      <c r="Y146" s="141"/>
      <c r="Z146" s="9"/>
      <c r="AA146" s="9"/>
      <c r="AB146" s="141" t="s">
        <v>733</v>
      </c>
      <c r="AC146" s="136" t="s">
        <v>209</v>
      </c>
      <c r="AD146" s="9">
        <v>796</v>
      </c>
      <c r="AE146" s="9" t="s">
        <v>555</v>
      </c>
      <c r="AF146" s="136">
        <v>21</v>
      </c>
      <c r="AG146" s="151">
        <v>46600000</v>
      </c>
      <c r="AH146" s="141" t="s">
        <v>201</v>
      </c>
      <c r="AI146" s="8">
        <v>42736</v>
      </c>
      <c r="AJ146" s="8">
        <v>42736</v>
      </c>
      <c r="AK146" s="8">
        <v>43099</v>
      </c>
      <c r="AL146" s="9">
        <v>2017</v>
      </c>
      <c r="AM146" s="9"/>
      <c r="AN146" s="137"/>
      <c r="AO146" s="9"/>
      <c r="AP146" s="9"/>
      <c r="AQ146" s="9"/>
      <c r="AR146" s="9"/>
      <c r="AS146" s="9"/>
      <c r="AT146" s="9"/>
      <c r="AU146" s="9"/>
      <c r="AV146" s="9"/>
      <c r="AW146" s="136" t="s">
        <v>713</v>
      </c>
    </row>
    <row r="147" spans="1:49" s="143" customFormat="1" ht="67.5">
      <c r="A147" s="136">
        <v>3</v>
      </c>
      <c r="B147" s="136" t="s">
        <v>734</v>
      </c>
      <c r="C147" s="136" t="s">
        <v>131</v>
      </c>
      <c r="D147" s="136" t="s">
        <v>717</v>
      </c>
      <c r="E147" s="136" t="s">
        <v>72</v>
      </c>
      <c r="F147" s="136">
        <v>818525</v>
      </c>
      <c r="G147" s="10" t="s">
        <v>735</v>
      </c>
      <c r="H147" s="136" t="s">
        <v>629</v>
      </c>
      <c r="I147" s="9" t="s">
        <v>682</v>
      </c>
      <c r="J147" s="136" t="s">
        <v>298</v>
      </c>
      <c r="K147" s="136" t="s">
        <v>675</v>
      </c>
      <c r="L147" s="140" t="s">
        <v>137</v>
      </c>
      <c r="M147" s="140" t="s">
        <v>94</v>
      </c>
      <c r="N147" s="136" t="s">
        <v>676</v>
      </c>
      <c r="O147" s="137">
        <v>1594.68</v>
      </c>
      <c r="P147" s="137">
        <v>1594.68</v>
      </c>
      <c r="Q147" s="137">
        <v>1594.68</v>
      </c>
      <c r="R147" s="137">
        <f t="shared" si="9"/>
        <v>1881.7223999999999</v>
      </c>
      <c r="S147" s="136" t="s">
        <v>214</v>
      </c>
      <c r="T147" s="136" t="s">
        <v>131</v>
      </c>
      <c r="U147" s="140" t="s">
        <v>215</v>
      </c>
      <c r="V147" s="8">
        <v>42671</v>
      </c>
      <c r="W147" s="8">
        <v>42716</v>
      </c>
      <c r="X147" s="9"/>
      <c r="Y147" s="141"/>
      <c r="Z147" s="9"/>
      <c r="AA147" s="9"/>
      <c r="AB147" s="141" t="s">
        <v>735</v>
      </c>
      <c r="AC147" s="136" t="s">
        <v>209</v>
      </c>
      <c r="AD147" s="9">
        <v>796</v>
      </c>
      <c r="AE147" s="9" t="s">
        <v>555</v>
      </c>
      <c r="AF147" s="136">
        <v>396</v>
      </c>
      <c r="AG147" s="151">
        <v>46600000</v>
      </c>
      <c r="AH147" s="141" t="s">
        <v>201</v>
      </c>
      <c r="AI147" s="8">
        <v>42736</v>
      </c>
      <c r="AJ147" s="8">
        <v>42736</v>
      </c>
      <c r="AK147" s="8">
        <v>43099</v>
      </c>
      <c r="AL147" s="9">
        <v>2017</v>
      </c>
      <c r="AM147" s="9"/>
      <c r="AN147" s="137"/>
      <c r="AO147" s="9"/>
      <c r="AP147" s="9"/>
      <c r="AQ147" s="9"/>
      <c r="AR147" s="9"/>
      <c r="AS147" s="9"/>
      <c r="AT147" s="9"/>
      <c r="AU147" s="9"/>
      <c r="AV147" s="9"/>
      <c r="AW147" s="136" t="s">
        <v>713</v>
      </c>
    </row>
    <row r="148" spans="1:49" s="143" customFormat="1" ht="67.5">
      <c r="A148" s="136">
        <v>3</v>
      </c>
      <c r="B148" s="136" t="s">
        <v>736</v>
      </c>
      <c r="C148" s="136" t="s">
        <v>131</v>
      </c>
      <c r="D148" s="136" t="s">
        <v>717</v>
      </c>
      <c r="E148" s="136" t="s">
        <v>72</v>
      </c>
      <c r="F148" s="136">
        <v>818526</v>
      </c>
      <c r="G148" s="10" t="s">
        <v>737</v>
      </c>
      <c r="H148" s="136" t="s">
        <v>629</v>
      </c>
      <c r="I148" s="9" t="s">
        <v>682</v>
      </c>
      <c r="J148" s="136" t="s">
        <v>298</v>
      </c>
      <c r="K148" s="136" t="s">
        <v>675</v>
      </c>
      <c r="L148" s="140" t="s">
        <v>137</v>
      </c>
      <c r="M148" s="140" t="s">
        <v>96</v>
      </c>
      <c r="N148" s="136" t="s">
        <v>676</v>
      </c>
      <c r="O148" s="137">
        <v>616.74</v>
      </c>
      <c r="P148" s="137">
        <v>616.74</v>
      </c>
      <c r="Q148" s="137">
        <v>616.74</v>
      </c>
      <c r="R148" s="137">
        <f t="shared" si="9"/>
        <v>727.75319999999999</v>
      </c>
      <c r="S148" s="136" t="s">
        <v>214</v>
      </c>
      <c r="T148" s="136" t="s">
        <v>131</v>
      </c>
      <c r="U148" s="140" t="s">
        <v>215</v>
      </c>
      <c r="V148" s="8">
        <v>42852</v>
      </c>
      <c r="W148" s="8">
        <v>42897</v>
      </c>
      <c r="X148" s="9"/>
      <c r="Y148" s="141"/>
      <c r="Z148" s="9"/>
      <c r="AA148" s="9"/>
      <c r="AB148" s="141" t="s">
        <v>737</v>
      </c>
      <c r="AC148" s="136" t="s">
        <v>209</v>
      </c>
      <c r="AD148" s="9">
        <v>796</v>
      </c>
      <c r="AE148" s="9" t="s">
        <v>555</v>
      </c>
      <c r="AF148" s="136" t="s">
        <v>738</v>
      </c>
      <c r="AG148" s="151">
        <v>46600000</v>
      </c>
      <c r="AH148" s="141" t="s">
        <v>201</v>
      </c>
      <c r="AI148" s="8">
        <v>42917</v>
      </c>
      <c r="AJ148" s="8">
        <v>42917</v>
      </c>
      <c r="AK148" s="8">
        <v>42977</v>
      </c>
      <c r="AL148" s="9">
        <v>2017</v>
      </c>
      <c r="AM148" s="9"/>
      <c r="AN148" s="137"/>
      <c r="AO148" s="9"/>
      <c r="AP148" s="9"/>
      <c r="AQ148" s="9"/>
      <c r="AR148" s="9"/>
      <c r="AS148" s="9"/>
      <c r="AT148" s="9"/>
      <c r="AU148" s="9"/>
      <c r="AV148" s="9"/>
      <c r="AW148" s="136" t="s">
        <v>739</v>
      </c>
    </row>
    <row r="149" spans="1:49" s="143" customFormat="1" ht="90">
      <c r="A149" s="136">
        <v>3</v>
      </c>
      <c r="B149" s="136" t="s">
        <v>740</v>
      </c>
      <c r="C149" s="136" t="s">
        <v>131</v>
      </c>
      <c r="D149" s="136" t="s">
        <v>717</v>
      </c>
      <c r="E149" s="136" t="s">
        <v>72</v>
      </c>
      <c r="F149" s="136">
        <v>81853</v>
      </c>
      <c r="G149" s="10" t="s">
        <v>741</v>
      </c>
      <c r="H149" s="136" t="s">
        <v>629</v>
      </c>
      <c r="I149" s="9" t="s">
        <v>682</v>
      </c>
      <c r="J149" s="136" t="s">
        <v>298</v>
      </c>
      <c r="K149" s="136" t="s">
        <v>675</v>
      </c>
      <c r="L149" s="140" t="s">
        <v>137</v>
      </c>
      <c r="M149" s="140" t="s">
        <v>96</v>
      </c>
      <c r="N149" s="136" t="s">
        <v>676</v>
      </c>
      <c r="O149" s="137">
        <v>3177.9</v>
      </c>
      <c r="P149" s="137">
        <v>3177.9</v>
      </c>
      <c r="Q149" s="137">
        <v>3177.9</v>
      </c>
      <c r="R149" s="137">
        <f t="shared" si="9"/>
        <v>3749.922</v>
      </c>
      <c r="S149" s="136" t="s">
        <v>214</v>
      </c>
      <c r="T149" s="136" t="s">
        <v>131</v>
      </c>
      <c r="U149" s="140" t="s">
        <v>215</v>
      </c>
      <c r="V149" s="8">
        <v>42761</v>
      </c>
      <c r="W149" s="8">
        <v>42806</v>
      </c>
      <c r="X149" s="9"/>
      <c r="Y149" s="141"/>
      <c r="Z149" s="9"/>
      <c r="AA149" s="9"/>
      <c r="AB149" s="141" t="s">
        <v>741</v>
      </c>
      <c r="AC149" s="136" t="s">
        <v>209</v>
      </c>
      <c r="AD149" s="9">
        <v>796</v>
      </c>
      <c r="AE149" s="9" t="s">
        <v>555</v>
      </c>
      <c r="AF149" s="136" t="s">
        <v>742</v>
      </c>
      <c r="AG149" s="151">
        <v>46600000</v>
      </c>
      <c r="AH149" s="141" t="s">
        <v>201</v>
      </c>
      <c r="AI149" s="8">
        <v>42826</v>
      </c>
      <c r="AJ149" s="8">
        <v>42826</v>
      </c>
      <c r="AK149" s="146">
        <v>43100</v>
      </c>
      <c r="AL149" s="9">
        <v>2017</v>
      </c>
      <c r="AM149" s="9"/>
      <c r="AN149" s="137"/>
      <c r="AO149" s="9"/>
      <c r="AP149" s="9"/>
      <c r="AQ149" s="9"/>
      <c r="AR149" s="9"/>
      <c r="AS149" s="9"/>
      <c r="AT149" s="9"/>
      <c r="AU149" s="9"/>
      <c r="AV149" s="9"/>
      <c r="AW149" s="136" t="s">
        <v>739</v>
      </c>
    </row>
    <row r="150" spans="1:49" s="143" customFormat="1" ht="90">
      <c r="A150" s="136">
        <v>3</v>
      </c>
      <c r="B150" s="136" t="s">
        <v>743</v>
      </c>
      <c r="C150" s="136" t="s">
        <v>131</v>
      </c>
      <c r="D150" s="136" t="s">
        <v>717</v>
      </c>
      <c r="E150" s="136" t="s">
        <v>72</v>
      </c>
      <c r="F150" s="136">
        <v>818534</v>
      </c>
      <c r="G150" s="10" t="s">
        <v>744</v>
      </c>
      <c r="H150" s="136" t="s">
        <v>629</v>
      </c>
      <c r="I150" s="9" t="s">
        <v>682</v>
      </c>
      <c r="J150" s="136" t="s">
        <v>298</v>
      </c>
      <c r="K150" s="136" t="s">
        <v>675</v>
      </c>
      <c r="L150" s="140" t="s">
        <v>137</v>
      </c>
      <c r="M150" s="140" t="s">
        <v>91</v>
      </c>
      <c r="N150" s="136" t="s">
        <v>2161</v>
      </c>
      <c r="O150" s="137">
        <v>10467</v>
      </c>
      <c r="P150" s="137">
        <v>10467</v>
      </c>
      <c r="Q150" s="137">
        <v>10467</v>
      </c>
      <c r="R150" s="137">
        <f t="shared" si="9"/>
        <v>12351.06</v>
      </c>
      <c r="S150" s="140" t="str">
        <f>IF(R150&gt;10000,"Открытый конкурс","Открытый запрос предложений")</f>
        <v>Открытый конкурс</v>
      </c>
      <c r="T150" s="136" t="s">
        <v>131</v>
      </c>
      <c r="U150" s="140" t="s">
        <v>215</v>
      </c>
      <c r="V150" s="8">
        <v>42656</v>
      </c>
      <c r="W150" s="8">
        <v>42716</v>
      </c>
      <c r="X150" s="9"/>
      <c r="Y150" s="141"/>
      <c r="Z150" s="9"/>
      <c r="AA150" s="9"/>
      <c r="AB150" s="141" t="s">
        <v>744</v>
      </c>
      <c r="AC150" s="136" t="s">
        <v>209</v>
      </c>
      <c r="AD150" s="9">
        <v>796</v>
      </c>
      <c r="AE150" s="9" t="s">
        <v>555</v>
      </c>
      <c r="AF150" s="136">
        <v>218</v>
      </c>
      <c r="AG150" s="151">
        <v>46600000</v>
      </c>
      <c r="AH150" s="141" t="s">
        <v>201</v>
      </c>
      <c r="AI150" s="8">
        <v>42736</v>
      </c>
      <c r="AJ150" s="8">
        <v>42736</v>
      </c>
      <c r="AK150" s="146">
        <v>43100</v>
      </c>
      <c r="AL150" s="9">
        <v>2017</v>
      </c>
      <c r="AM150" s="9"/>
      <c r="AN150" s="137"/>
      <c r="AO150" s="9"/>
      <c r="AP150" s="9"/>
      <c r="AQ150" s="9"/>
      <c r="AR150" s="9"/>
      <c r="AS150" s="9"/>
      <c r="AT150" s="9"/>
      <c r="AU150" s="9"/>
      <c r="AV150" s="9"/>
      <c r="AW150" s="136" t="s">
        <v>745</v>
      </c>
    </row>
    <row r="151" spans="1:49" s="143" customFormat="1" ht="67.5">
      <c r="A151" s="136">
        <v>3</v>
      </c>
      <c r="B151" s="136" t="s">
        <v>556</v>
      </c>
      <c r="C151" s="136" t="s">
        <v>131</v>
      </c>
      <c r="D151" s="136" t="s">
        <v>717</v>
      </c>
      <c r="E151" s="136" t="s">
        <v>72</v>
      </c>
      <c r="F151" s="136">
        <v>818539</v>
      </c>
      <c r="G151" s="10" t="s">
        <v>747</v>
      </c>
      <c r="H151" s="136" t="s">
        <v>629</v>
      </c>
      <c r="I151" s="9" t="s">
        <v>601</v>
      </c>
      <c r="J151" s="136" t="s">
        <v>298</v>
      </c>
      <c r="K151" s="136" t="s">
        <v>675</v>
      </c>
      <c r="L151" s="140" t="s">
        <v>137</v>
      </c>
      <c r="M151" s="140" t="s">
        <v>95</v>
      </c>
      <c r="N151" s="136" t="s">
        <v>676</v>
      </c>
      <c r="O151" s="137">
        <v>918.88</v>
      </c>
      <c r="P151" s="137">
        <v>382.85</v>
      </c>
      <c r="Q151" s="137">
        <v>918.88</v>
      </c>
      <c r="R151" s="137">
        <f t="shared" si="9"/>
        <v>1084.2783999999999</v>
      </c>
      <c r="S151" s="136" t="s">
        <v>214</v>
      </c>
      <c r="T151" s="136" t="s">
        <v>131</v>
      </c>
      <c r="U151" s="140" t="s">
        <v>215</v>
      </c>
      <c r="V151" s="8">
        <v>42883</v>
      </c>
      <c r="W151" s="8">
        <v>42928</v>
      </c>
      <c r="X151" s="9"/>
      <c r="Y151" s="141"/>
      <c r="Z151" s="9"/>
      <c r="AA151" s="9"/>
      <c r="AB151" s="141" t="s">
        <v>747</v>
      </c>
      <c r="AC151" s="136" t="s">
        <v>209</v>
      </c>
      <c r="AD151" s="9">
        <v>796</v>
      </c>
      <c r="AE151" s="9" t="s">
        <v>749</v>
      </c>
      <c r="AF151" s="136">
        <v>35</v>
      </c>
      <c r="AG151" s="151">
        <v>46600000</v>
      </c>
      <c r="AH151" s="141" t="s">
        <v>201</v>
      </c>
      <c r="AI151" s="8">
        <v>42948</v>
      </c>
      <c r="AJ151" s="8">
        <v>42948</v>
      </c>
      <c r="AK151" s="8">
        <v>43312</v>
      </c>
      <c r="AL151" s="9" t="s">
        <v>310</v>
      </c>
      <c r="AM151" s="9"/>
      <c r="AN151" s="137"/>
      <c r="AO151" s="9"/>
      <c r="AP151" s="9"/>
      <c r="AQ151" s="9"/>
      <c r="AR151" s="9"/>
      <c r="AS151" s="9"/>
      <c r="AT151" s="9"/>
      <c r="AU151" s="9"/>
      <c r="AV151" s="9"/>
      <c r="AW151" s="136" t="s">
        <v>728</v>
      </c>
    </row>
    <row r="152" spans="1:49" s="143" customFormat="1" ht="123.75">
      <c r="A152" s="136">
        <v>3</v>
      </c>
      <c r="B152" s="136" t="s">
        <v>558</v>
      </c>
      <c r="C152" s="136" t="s">
        <v>131</v>
      </c>
      <c r="D152" s="136" t="s">
        <v>2244</v>
      </c>
      <c r="E152" s="136" t="s">
        <v>71</v>
      </c>
      <c r="F152" s="136">
        <v>818522</v>
      </c>
      <c r="G152" s="10" t="s">
        <v>559</v>
      </c>
      <c r="H152" s="136" t="s">
        <v>600</v>
      </c>
      <c r="I152" s="9" t="s">
        <v>601</v>
      </c>
      <c r="J152" s="136" t="s">
        <v>298</v>
      </c>
      <c r="K152" s="136" t="s">
        <v>136</v>
      </c>
      <c r="L152" s="140" t="s">
        <v>137</v>
      </c>
      <c r="M152" s="140" t="s">
        <v>95</v>
      </c>
      <c r="N152" s="136" t="s">
        <v>2245</v>
      </c>
      <c r="O152" s="137">
        <v>508.95</v>
      </c>
      <c r="P152" s="137">
        <v>508.95</v>
      </c>
      <c r="Q152" s="137">
        <v>508.95</v>
      </c>
      <c r="R152" s="137">
        <v>600.55999999999995</v>
      </c>
      <c r="S152" s="136" t="s">
        <v>214</v>
      </c>
      <c r="T152" s="140" t="s">
        <v>131</v>
      </c>
      <c r="U152" s="140" t="s">
        <v>215</v>
      </c>
      <c r="V152" s="8">
        <v>42759</v>
      </c>
      <c r="W152" s="8">
        <v>42804</v>
      </c>
      <c r="X152" s="9"/>
      <c r="Y152" s="9"/>
      <c r="Z152" s="9"/>
      <c r="AA152" s="9"/>
      <c r="AB152" s="141" t="s">
        <v>2246</v>
      </c>
      <c r="AC152" s="136" t="s">
        <v>2247</v>
      </c>
      <c r="AD152" s="9">
        <v>55</v>
      </c>
      <c r="AE152" s="9" t="s">
        <v>560</v>
      </c>
      <c r="AF152" s="136">
        <v>5763</v>
      </c>
      <c r="AG152" s="142">
        <v>46600000</v>
      </c>
      <c r="AH152" s="148" t="s">
        <v>201</v>
      </c>
      <c r="AI152" s="8">
        <v>42826</v>
      </c>
      <c r="AJ152" s="8">
        <v>42826</v>
      </c>
      <c r="AK152" s="8">
        <v>43009</v>
      </c>
      <c r="AL152" s="9">
        <v>2017</v>
      </c>
      <c r="AM152" s="9"/>
      <c r="AN152" s="137"/>
      <c r="AO152" s="9"/>
      <c r="AP152" s="9"/>
      <c r="AQ152" s="9"/>
      <c r="AR152" s="9"/>
      <c r="AS152" s="9"/>
      <c r="AT152" s="9"/>
      <c r="AU152" s="9"/>
      <c r="AV152" s="9"/>
      <c r="AW152" s="9" t="s">
        <v>728</v>
      </c>
    </row>
    <row r="153" spans="1:49" s="143" customFormat="1" ht="45">
      <c r="A153" s="136">
        <v>3</v>
      </c>
      <c r="B153" s="136" t="s">
        <v>750</v>
      </c>
      <c r="C153" s="136" t="s">
        <v>131</v>
      </c>
      <c r="D153" s="136" t="s">
        <v>717</v>
      </c>
      <c r="E153" s="136" t="s">
        <v>72</v>
      </c>
      <c r="F153" s="136">
        <v>818541</v>
      </c>
      <c r="G153" s="10" t="s">
        <v>751</v>
      </c>
      <c r="H153" s="136" t="s">
        <v>752</v>
      </c>
      <c r="I153" s="9" t="s">
        <v>753</v>
      </c>
      <c r="J153" s="136" t="s">
        <v>675</v>
      </c>
      <c r="K153" s="136" t="s">
        <v>675</v>
      </c>
      <c r="L153" s="140" t="s">
        <v>137</v>
      </c>
      <c r="M153" s="140" t="s">
        <v>96</v>
      </c>
      <c r="N153" s="136" t="s">
        <v>676</v>
      </c>
      <c r="O153" s="137">
        <v>6137.18</v>
      </c>
      <c r="P153" s="137">
        <v>6137.18</v>
      </c>
      <c r="Q153" s="137">
        <v>6137.18</v>
      </c>
      <c r="R153" s="137">
        <f t="shared" ref="R153:R184" si="19">Q153*1.18</f>
        <v>7241.8724000000002</v>
      </c>
      <c r="S153" s="136" t="s">
        <v>214</v>
      </c>
      <c r="T153" s="136" t="s">
        <v>131</v>
      </c>
      <c r="U153" s="140" t="s">
        <v>215</v>
      </c>
      <c r="V153" s="8">
        <v>42791</v>
      </c>
      <c r="W153" s="8">
        <v>42836</v>
      </c>
      <c r="X153" s="9"/>
      <c r="Y153" s="141"/>
      <c r="Z153" s="9"/>
      <c r="AA153" s="9"/>
      <c r="AB153" s="141" t="s">
        <v>751</v>
      </c>
      <c r="AC153" s="136" t="s">
        <v>209</v>
      </c>
      <c r="AD153" s="9">
        <v>8</v>
      </c>
      <c r="AE153" s="9" t="s">
        <v>754</v>
      </c>
      <c r="AF153" s="136">
        <v>254.08</v>
      </c>
      <c r="AG153" s="151">
        <v>46600000</v>
      </c>
      <c r="AH153" s="141" t="s">
        <v>201</v>
      </c>
      <c r="AI153" s="8">
        <v>42856</v>
      </c>
      <c r="AJ153" s="8">
        <v>42856</v>
      </c>
      <c r="AK153" s="8">
        <v>43008</v>
      </c>
      <c r="AL153" s="9">
        <v>2017</v>
      </c>
      <c r="AM153" s="9"/>
      <c r="AN153" s="137"/>
      <c r="AO153" s="9"/>
      <c r="AP153" s="9"/>
      <c r="AQ153" s="9"/>
      <c r="AR153" s="9"/>
      <c r="AS153" s="9"/>
      <c r="AT153" s="9"/>
      <c r="AU153" s="9"/>
      <c r="AV153" s="9"/>
      <c r="AW153" s="136" t="s">
        <v>678</v>
      </c>
    </row>
    <row r="154" spans="1:49" s="143" customFormat="1" ht="45">
      <c r="A154" s="136">
        <v>3</v>
      </c>
      <c r="B154" s="136" t="s">
        <v>755</v>
      </c>
      <c r="C154" s="136" t="s">
        <v>131</v>
      </c>
      <c r="D154" s="136" t="s">
        <v>717</v>
      </c>
      <c r="E154" s="136" t="s">
        <v>72</v>
      </c>
      <c r="F154" s="136">
        <v>818542</v>
      </c>
      <c r="G154" s="10" t="s">
        <v>756</v>
      </c>
      <c r="H154" s="136" t="s">
        <v>752</v>
      </c>
      <c r="I154" s="9" t="s">
        <v>753</v>
      </c>
      <c r="J154" s="136" t="s">
        <v>675</v>
      </c>
      <c r="K154" s="136" t="s">
        <v>675</v>
      </c>
      <c r="L154" s="140" t="s">
        <v>137</v>
      </c>
      <c r="M154" s="140" t="s">
        <v>96</v>
      </c>
      <c r="N154" s="136" t="s">
        <v>676</v>
      </c>
      <c r="O154" s="137">
        <v>2393.69</v>
      </c>
      <c r="P154" s="137">
        <v>2393.69</v>
      </c>
      <c r="Q154" s="137">
        <v>2393.69</v>
      </c>
      <c r="R154" s="137">
        <f t="shared" si="19"/>
        <v>2824.5542</v>
      </c>
      <c r="S154" s="136" t="s">
        <v>214</v>
      </c>
      <c r="T154" s="136" t="s">
        <v>131</v>
      </c>
      <c r="U154" s="140" t="s">
        <v>215</v>
      </c>
      <c r="V154" s="8">
        <v>42791</v>
      </c>
      <c r="W154" s="8">
        <v>42836</v>
      </c>
      <c r="X154" s="9"/>
      <c r="Y154" s="141"/>
      <c r="Z154" s="9"/>
      <c r="AA154" s="9"/>
      <c r="AB154" s="141" t="s">
        <v>756</v>
      </c>
      <c r="AC154" s="136" t="s">
        <v>209</v>
      </c>
      <c r="AD154" s="9">
        <v>796</v>
      </c>
      <c r="AE154" s="9" t="s">
        <v>177</v>
      </c>
      <c r="AF154" s="136">
        <v>24</v>
      </c>
      <c r="AG154" s="151">
        <v>46600000</v>
      </c>
      <c r="AH154" s="141" t="s">
        <v>201</v>
      </c>
      <c r="AI154" s="8">
        <v>42856</v>
      </c>
      <c r="AJ154" s="8">
        <v>42856</v>
      </c>
      <c r="AK154" s="8">
        <v>43008</v>
      </c>
      <c r="AL154" s="9">
        <v>2017</v>
      </c>
      <c r="AM154" s="9"/>
      <c r="AN154" s="137"/>
      <c r="AO154" s="9"/>
      <c r="AP154" s="9"/>
      <c r="AQ154" s="9"/>
      <c r="AR154" s="9"/>
      <c r="AS154" s="9"/>
      <c r="AT154" s="9"/>
      <c r="AU154" s="9"/>
      <c r="AV154" s="9"/>
      <c r="AW154" s="136" t="s">
        <v>678</v>
      </c>
    </row>
    <row r="155" spans="1:49" s="143" customFormat="1" ht="56.25">
      <c r="A155" s="136">
        <v>3</v>
      </c>
      <c r="B155" s="136" t="s">
        <v>757</v>
      </c>
      <c r="C155" s="136" t="s">
        <v>131</v>
      </c>
      <c r="D155" s="136" t="s">
        <v>717</v>
      </c>
      <c r="E155" s="136" t="s">
        <v>72</v>
      </c>
      <c r="F155" s="136">
        <v>818543</v>
      </c>
      <c r="G155" s="10" t="s">
        <v>758</v>
      </c>
      <c r="H155" s="136" t="s">
        <v>752</v>
      </c>
      <c r="I155" s="9" t="s">
        <v>753</v>
      </c>
      <c r="J155" s="136" t="s">
        <v>675</v>
      </c>
      <c r="K155" s="136" t="s">
        <v>675</v>
      </c>
      <c r="L155" s="140" t="s">
        <v>137</v>
      </c>
      <c r="M155" s="140" t="s">
        <v>96</v>
      </c>
      <c r="N155" s="136" t="s">
        <v>676</v>
      </c>
      <c r="O155" s="137">
        <v>1690.51</v>
      </c>
      <c r="P155" s="137">
        <v>1690.51</v>
      </c>
      <c r="Q155" s="137">
        <v>1690.51</v>
      </c>
      <c r="R155" s="137">
        <f t="shared" si="19"/>
        <v>1994.8018</v>
      </c>
      <c r="S155" s="136" t="s">
        <v>214</v>
      </c>
      <c r="T155" s="136" t="s">
        <v>131</v>
      </c>
      <c r="U155" s="140" t="s">
        <v>215</v>
      </c>
      <c r="V155" s="8">
        <v>42730</v>
      </c>
      <c r="W155" s="8">
        <v>42775</v>
      </c>
      <c r="X155" s="9"/>
      <c r="Y155" s="141"/>
      <c r="Z155" s="9"/>
      <c r="AA155" s="9"/>
      <c r="AB155" s="141" t="s">
        <v>758</v>
      </c>
      <c r="AC155" s="136" t="s">
        <v>209</v>
      </c>
      <c r="AD155" s="9">
        <v>796</v>
      </c>
      <c r="AE155" s="9" t="s">
        <v>177</v>
      </c>
      <c r="AF155" s="136">
        <v>773</v>
      </c>
      <c r="AG155" s="151">
        <v>46600000</v>
      </c>
      <c r="AH155" s="141" t="s">
        <v>201</v>
      </c>
      <c r="AI155" s="8">
        <v>42795</v>
      </c>
      <c r="AJ155" s="146">
        <v>42795</v>
      </c>
      <c r="AK155" s="8">
        <v>43008</v>
      </c>
      <c r="AL155" s="9">
        <v>2017</v>
      </c>
      <c r="AM155" s="9"/>
      <c r="AN155" s="137"/>
      <c r="AO155" s="9"/>
      <c r="AP155" s="9"/>
      <c r="AQ155" s="9"/>
      <c r="AR155" s="9"/>
      <c r="AS155" s="9"/>
      <c r="AT155" s="9"/>
      <c r="AU155" s="9"/>
      <c r="AV155" s="9"/>
      <c r="AW155" s="136" t="s">
        <v>678</v>
      </c>
    </row>
    <row r="156" spans="1:49" s="143" customFormat="1" ht="56.25">
      <c r="A156" s="136">
        <v>3</v>
      </c>
      <c r="B156" s="136" t="s">
        <v>759</v>
      </c>
      <c r="C156" s="136" t="s">
        <v>131</v>
      </c>
      <c r="D156" s="136" t="s">
        <v>717</v>
      </c>
      <c r="E156" s="136" t="s">
        <v>72</v>
      </c>
      <c r="F156" s="136">
        <v>818545</v>
      </c>
      <c r="G156" s="10" t="s">
        <v>760</v>
      </c>
      <c r="H156" s="136" t="s">
        <v>752</v>
      </c>
      <c r="I156" s="9" t="s">
        <v>753</v>
      </c>
      <c r="J156" s="136" t="s">
        <v>675</v>
      </c>
      <c r="K156" s="136" t="s">
        <v>675</v>
      </c>
      <c r="L156" s="140" t="s">
        <v>137</v>
      </c>
      <c r="M156" s="140" t="s">
        <v>96</v>
      </c>
      <c r="N156" s="136" t="s">
        <v>676</v>
      </c>
      <c r="O156" s="137">
        <v>648.66999999999996</v>
      </c>
      <c r="P156" s="137">
        <v>648.66999999999996</v>
      </c>
      <c r="Q156" s="137">
        <v>648.66999999999996</v>
      </c>
      <c r="R156" s="137">
        <f t="shared" si="19"/>
        <v>765.43059999999991</v>
      </c>
      <c r="S156" s="136" t="s">
        <v>214</v>
      </c>
      <c r="T156" s="136" t="s">
        <v>131</v>
      </c>
      <c r="U156" s="140" t="s">
        <v>215</v>
      </c>
      <c r="V156" s="8">
        <v>42791</v>
      </c>
      <c r="W156" s="8">
        <v>42836</v>
      </c>
      <c r="X156" s="9"/>
      <c r="Y156" s="141"/>
      <c r="Z156" s="9"/>
      <c r="AA156" s="9"/>
      <c r="AB156" s="141" t="s">
        <v>760</v>
      </c>
      <c r="AC156" s="136" t="s">
        <v>209</v>
      </c>
      <c r="AD156" s="9">
        <v>8</v>
      </c>
      <c r="AE156" s="9" t="s">
        <v>754</v>
      </c>
      <c r="AF156" s="136">
        <v>752.85</v>
      </c>
      <c r="AG156" s="151">
        <v>46600000</v>
      </c>
      <c r="AH156" s="141" t="s">
        <v>201</v>
      </c>
      <c r="AI156" s="8">
        <v>42856</v>
      </c>
      <c r="AJ156" s="8">
        <v>42856</v>
      </c>
      <c r="AK156" s="8">
        <v>43008</v>
      </c>
      <c r="AL156" s="9">
        <v>2017</v>
      </c>
      <c r="AM156" s="9"/>
      <c r="AN156" s="137"/>
      <c r="AO156" s="9"/>
      <c r="AP156" s="9"/>
      <c r="AQ156" s="9"/>
      <c r="AR156" s="9"/>
      <c r="AS156" s="9"/>
      <c r="AT156" s="9"/>
      <c r="AU156" s="9"/>
      <c r="AV156" s="9"/>
      <c r="AW156" s="136" t="s">
        <v>678</v>
      </c>
    </row>
    <row r="157" spans="1:49" s="143" customFormat="1" ht="45">
      <c r="A157" s="136">
        <v>3</v>
      </c>
      <c r="B157" s="136" t="s">
        <v>761</v>
      </c>
      <c r="C157" s="136" t="s">
        <v>131</v>
      </c>
      <c r="D157" s="136" t="s">
        <v>717</v>
      </c>
      <c r="E157" s="136" t="s">
        <v>72</v>
      </c>
      <c r="F157" s="136">
        <v>818546</v>
      </c>
      <c r="G157" s="10" t="s">
        <v>762</v>
      </c>
      <c r="H157" s="136" t="s">
        <v>2596</v>
      </c>
      <c r="I157" s="9" t="s">
        <v>2010</v>
      </c>
      <c r="J157" s="136" t="s">
        <v>298</v>
      </c>
      <c r="K157" s="136" t="s">
        <v>675</v>
      </c>
      <c r="L157" s="140" t="s">
        <v>137</v>
      </c>
      <c r="M157" s="140" t="s">
        <v>107</v>
      </c>
      <c r="N157" s="136" t="s">
        <v>676</v>
      </c>
      <c r="O157" s="137">
        <v>2010.2</v>
      </c>
      <c r="P157" s="137">
        <v>2010.2</v>
      </c>
      <c r="Q157" s="137">
        <v>2010.2</v>
      </c>
      <c r="R157" s="137">
        <f t="shared" si="19"/>
        <v>2372.0360000000001</v>
      </c>
      <c r="S157" s="136" t="s">
        <v>214</v>
      </c>
      <c r="T157" s="136" t="s">
        <v>131</v>
      </c>
      <c r="U157" s="140" t="s">
        <v>215</v>
      </c>
      <c r="V157" s="8">
        <v>42730</v>
      </c>
      <c r="W157" s="8">
        <v>42775</v>
      </c>
      <c r="X157" s="9"/>
      <c r="Y157" s="141"/>
      <c r="Z157" s="9"/>
      <c r="AA157" s="9"/>
      <c r="AB157" s="141" t="s">
        <v>762</v>
      </c>
      <c r="AC157" s="136" t="s">
        <v>209</v>
      </c>
      <c r="AD157" s="9">
        <v>796</v>
      </c>
      <c r="AE157" s="9" t="s">
        <v>177</v>
      </c>
      <c r="AF157" s="164">
        <v>1</v>
      </c>
      <c r="AG157" s="151">
        <v>46600000</v>
      </c>
      <c r="AH157" s="141" t="s">
        <v>201</v>
      </c>
      <c r="AI157" s="8">
        <v>42795</v>
      </c>
      <c r="AJ157" s="146">
        <v>42795</v>
      </c>
      <c r="AK157" s="146">
        <v>43100</v>
      </c>
      <c r="AL157" s="9">
        <v>2017</v>
      </c>
      <c r="AM157" s="9"/>
      <c r="AN157" s="137"/>
      <c r="AO157" s="9"/>
      <c r="AP157" s="9"/>
      <c r="AQ157" s="9"/>
      <c r="AR157" s="9"/>
      <c r="AS157" s="9"/>
      <c r="AT157" s="9"/>
      <c r="AU157" s="9"/>
      <c r="AV157" s="9"/>
      <c r="AW157" s="136" t="s">
        <v>1907</v>
      </c>
    </row>
    <row r="158" spans="1:49" s="143" customFormat="1" ht="67.5">
      <c r="A158" s="136">
        <v>3</v>
      </c>
      <c r="B158" s="136" t="s">
        <v>763</v>
      </c>
      <c r="C158" s="136" t="s">
        <v>131</v>
      </c>
      <c r="D158" s="136" t="s">
        <v>717</v>
      </c>
      <c r="E158" s="136" t="s">
        <v>72</v>
      </c>
      <c r="F158" s="136">
        <v>818547</v>
      </c>
      <c r="G158" s="10" t="s">
        <v>764</v>
      </c>
      <c r="H158" s="136" t="s">
        <v>2596</v>
      </c>
      <c r="I158" s="9" t="s">
        <v>2010</v>
      </c>
      <c r="J158" s="136" t="s">
        <v>298</v>
      </c>
      <c r="K158" s="136" t="s">
        <v>675</v>
      </c>
      <c r="L158" s="140" t="s">
        <v>137</v>
      </c>
      <c r="M158" s="140" t="s">
        <v>107</v>
      </c>
      <c r="N158" s="136" t="s">
        <v>676</v>
      </c>
      <c r="O158" s="137">
        <v>1000.06</v>
      </c>
      <c r="P158" s="137">
        <v>1000.06</v>
      </c>
      <c r="Q158" s="137">
        <v>1000.06</v>
      </c>
      <c r="R158" s="137">
        <f t="shared" si="19"/>
        <v>1180.0708</v>
      </c>
      <c r="S158" s="136" t="s">
        <v>214</v>
      </c>
      <c r="T158" s="136" t="s">
        <v>131</v>
      </c>
      <c r="U158" s="140" t="s">
        <v>215</v>
      </c>
      <c r="V158" s="8">
        <v>42683</v>
      </c>
      <c r="W158" s="8">
        <v>42728</v>
      </c>
      <c r="X158" s="9"/>
      <c r="Y158" s="141"/>
      <c r="Z158" s="9"/>
      <c r="AA158" s="9"/>
      <c r="AB158" s="141" t="s">
        <v>764</v>
      </c>
      <c r="AC158" s="136" t="s">
        <v>209</v>
      </c>
      <c r="AD158" s="9">
        <v>796</v>
      </c>
      <c r="AE158" s="9" t="s">
        <v>177</v>
      </c>
      <c r="AF158" s="164">
        <v>3</v>
      </c>
      <c r="AG158" s="151">
        <v>46600000</v>
      </c>
      <c r="AH158" s="141" t="s">
        <v>201</v>
      </c>
      <c r="AI158" s="8">
        <v>42748</v>
      </c>
      <c r="AJ158" s="8">
        <v>42748</v>
      </c>
      <c r="AK158" s="146">
        <v>43100</v>
      </c>
      <c r="AL158" s="9">
        <v>2017</v>
      </c>
      <c r="AM158" s="9"/>
      <c r="AN158" s="137"/>
      <c r="AO158" s="9"/>
      <c r="AP158" s="9"/>
      <c r="AQ158" s="9"/>
      <c r="AR158" s="9"/>
      <c r="AS158" s="9"/>
      <c r="AT158" s="9"/>
      <c r="AU158" s="9"/>
      <c r="AV158" s="9"/>
      <c r="AW158" s="136" t="s">
        <v>1907</v>
      </c>
    </row>
    <row r="159" spans="1:49" s="143" customFormat="1" ht="56.25">
      <c r="A159" s="136">
        <v>3</v>
      </c>
      <c r="B159" s="136" t="s">
        <v>765</v>
      </c>
      <c r="C159" s="136" t="s">
        <v>131</v>
      </c>
      <c r="D159" s="136" t="s">
        <v>717</v>
      </c>
      <c r="E159" s="136" t="s">
        <v>72</v>
      </c>
      <c r="F159" s="136">
        <v>818548</v>
      </c>
      <c r="G159" s="10" t="s">
        <v>766</v>
      </c>
      <c r="H159" s="136" t="s">
        <v>2596</v>
      </c>
      <c r="I159" s="9" t="s">
        <v>2010</v>
      </c>
      <c r="J159" s="136" t="s">
        <v>298</v>
      </c>
      <c r="K159" s="136" t="s">
        <v>675</v>
      </c>
      <c r="L159" s="140" t="s">
        <v>137</v>
      </c>
      <c r="M159" s="140" t="s">
        <v>105</v>
      </c>
      <c r="N159" s="136" t="s">
        <v>676</v>
      </c>
      <c r="O159" s="137">
        <v>1673.7</v>
      </c>
      <c r="P159" s="137">
        <v>1673.7</v>
      </c>
      <c r="Q159" s="137">
        <v>1673.7</v>
      </c>
      <c r="R159" s="137">
        <f t="shared" si="19"/>
        <v>1974.9659999999999</v>
      </c>
      <c r="S159" s="136" t="s">
        <v>214</v>
      </c>
      <c r="T159" s="136" t="s">
        <v>131</v>
      </c>
      <c r="U159" s="140" t="s">
        <v>215</v>
      </c>
      <c r="V159" s="8">
        <v>42683</v>
      </c>
      <c r="W159" s="8">
        <v>42728</v>
      </c>
      <c r="X159" s="9"/>
      <c r="Y159" s="141"/>
      <c r="Z159" s="9"/>
      <c r="AA159" s="9"/>
      <c r="AB159" s="141" t="s">
        <v>766</v>
      </c>
      <c r="AC159" s="136" t="s">
        <v>209</v>
      </c>
      <c r="AD159" s="9">
        <v>796</v>
      </c>
      <c r="AE159" s="9" t="s">
        <v>177</v>
      </c>
      <c r="AF159" s="164">
        <v>28</v>
      </c>
      <c r="AG159" s="151">
        <v>46600000</v>
      </c>
      <c r="AH159" s="141" t="s">
        <v>201</v>
      </c>
      <c r="AI159" s="8">
        <v>42748</v>
      </c>
      <c r="AJ159" s="8">
        <v>42748</v>
      </c>
      <c r="AK159" s="146">
        <v>43100</v>
      </c>
      <c r="AL159" s="9">
        <v>2017</v>
      </c>
      <c r="AM159" s="9"/>
      <c r="AN159" s="137"/>
      <c r="AO159" s="9"/>
      <c r="AP159" s="9"/>
      <c r="AQ159" s="9"/>
      <c r="AR159" s="9"/>
      <c r="AS159" s="9"/>
      <c r="AT159" s="9"/>
      <c r="AU159" s="9"/>
      <c r="AV159" s="9"/>
      <c r="AW159" s="136" t="s">
        <v>1907</v>
      </c>
    </row>
    <row r="160" spans="1:49" s="143" customFormat="1" ht="56.25">
      <c r="A160" s="136">
        <v>3</v>
      </c>
      <c r="B160" s="136" t="s">
        <v>770</v>
      </c>
      <c r="C160" s="136" t="s">
        <v>131</v>
      </c>
      <c r="D160" s="136" t="s">
        <v>717</v>
      </c>
      <c r="E160" s="136" t="s">
        <v>72</v>
      </c>
      <c r="F160" s="136">
        <v>818552</v>
      </c>
      <c r="G160" s="10" t="s">
        <v>771</v>
      </c>
      <c r="H160" s="136" t="s">
        <v>752</v>
      </c>
      <c r="I160" s="9" t="s">
        <v>753</v>
      </c>
      <c r="J160" s="136" t="s">
        <v>675</v>
      </c>
      <c r="K160" s="136" t="s">
        <v>675</v>
      </c>
      <c r="L160" s="140" t="s">
        <v>137</v>
      </c>
      <c r="M160" s="140" t="s">
        <v>96</v>
      </c>
      <c r="N160" s="136" t="s">
        <v>676</v>
      </c>
      <c r="O160" s="137">
        <v>1628.22</v>
      </c>
      <c r="P160" s="137">
        <v>1628.22</v>
      </c>
      <c r="Q160" s="137">
        <v>1628.22</v>
      </c>
      <c r="R160" s="137">
        <f t="shared" si="19"/>
        <v>1921.2995999999998</v>
      </c>
      <c r="S160" s="136" t="s">
        <v>214</v>
      </c>
      <c r="T160" s="136" t="s">
        <v>131</v>
      </c>
      <c r="U160" s="140" t="s">
        <v>215</v>
      </c>
      <c r="V160" s="8">
        <v>42671</v>
      </c>
      <c r="W160" s="8">
        <v>42716</v>
      </c>
      <c r="X160" s="9"/>
      <c r="Y160" s="141"/>
      <c r="Z160" s="9"/>
      <c r="AA160" s="9"/>
      <c r="AB160" s="141" t="s">
        <v>771</v>
      </c>
      <c r="AC160" s="136" t="s">
        <v>209</v>
      </c>
      <c r="AD160" s="9">
        <v>796</v>
      </c>
      <c r="AE160" s="9" t="s">
        <v>177</v>
      </c>
      <c r="AF160" s="136">
        <v>60</v>
      </c>
      <c r="AG160" s="151">
        <v>46600000</v>
      </c>
      <c r="AH160" s="141" t="s">
        <v>201</v>
      </c>
      <c r="AI160" s="8">
        <v>42736</v>
      </c>
      <c r="AJ160" s="8">
        <v>42736</v>
      </c>
      <c r="AK160" s="8">
        <v>43099</v>
      </c>
      <c r="AL160" s="9">
        <v>2017</v>
      </c>
      <c r="AM160" s="9"/>
      <c r="AN160" s="137"/>
      <c r="AO160" s="9"/>
      <c r="AP160" s="9"/>
      <c r="AQ160" s="9"/>
      <c r="AR160" s="9"/>
      <c r="AS160" s="9"/>
      <c r="AT160" s="9"/>
      <c r="AU160" s="9"/>
      <c r="AV160" s="9"/>
      <c r="AW160" s="136" t="s">
        <v>687</v>
      </c>
    </row>
    <row r="161" spans="1:49" s="143" customFormat="1" ht="101.25">
      <c r="A161" s="136">
        <v>3</v>
      </c>
      <c r="B161" s="136" t="s">
        <v>772</v>
      </c>
      <c r="C161" s="136" t="s">
        <v>131</v>
      </c>
      <c r="D161" s="136" t="s">
        <v>717</v>
      </c>
      <c r="E161" s="136" t="s">
        <v>72</v>
      </c>
      <c r="F161" s="136">
        <v>818553</v>
      </c>
      <c r="G161" s="10" t="s">
        <v>773</v>
      </c>
      <c r="H161" s="136" t="s">
        <v>752</v>
      </c>
      <c r="I161" s="9" t="s">
        <v>753</v>
      </c>
      <c r="J161" s="136" t="s">
        <v>675</v>
      </c>
      <c r="K161" s="136" t="s">
        <v>675</v>
      </c>
      <c r="L161" s="140" t="s">
        <v>137</v>
      </c>
      <c r="M161" s="140" t="s">
        <v>123</v>
      </c>
      <c r="N161" s="136" t="s">
        <v>676</v>
      </c>
      <c r="O161" s="137">
        <v>6061.41</v>
      </c>
      <c r="P161" s="137">
        <v>6061.41</v>
      </c>
      <c r="Q161" s="137">
        <v>6061.41</v>
      </c>
      <c r="R161" s="137">
        <f t="shared" si="19"/>
        <v>7152.4637999999995</v>
      </c>
      <c r="S161" s="136" t="s">
        <v>214</v>
      </c>
      <c r="T161" s="136" t="s">
        <v>131</v>
      </c>
      <c r="U161" s="140" t="s">
        <v>215</v>
      </c>
      <c r="V161" s="8">
        <v>42671</v>
      </c>
      <c r="W161" s="8">
        <v>42716</v>
      </c>
      <c r="X161" s="9"/>
      <c r="Y161" s="141"/>
      <c r="Z161" s="9"/>
      <c r="AA161" s="9"/>
      <c r="AB161" s="141" t="s">
        <v>773</v>
      </c>
      <c r="AC161" s="136" t="s">
        <v>209</v>
      </c>
      <c r="AD161" s="9" t="s">
        <v>748</v>
      </c>
      <c r="AE161" s="9" t="s">
        <v>749</v>
      </c>
      <c r="AF161" s="136">
        <v>10</v>
      </c>
      <c r="AG161" s="151">
        <v>46600000</v>
      </c>
      <c r="AH161" s="141" t="s">
        <v>201</v>
      </c>
      <c r="AI161" s="8">
        <v>42736</v>
      </c>
      <c r="AJ161" s="8">
        <v>42736</v>
      </c>
      <c r="AK161" s="8">
        <v>43099</v>
      </c>
      <c r="AL161" s="9">
        <v>2017</v>
      </c>
      <c r="AM161" s="9"/>
      <c r="AN161" s="137"/>
      <c r="AO161" s="9"/>
      <c r="AP161" s="9"/>
      <c r="AQ161" s="9"/>
      <c r="AR161" s="9"/>
      <c r="AS161" s="9"/>
      <c r="AT161" s="9"/>
      <c r="AU161" s="9"/>
      <c r="AV161" s="9"/>
      <c r="AW161" s="136" t="s">
        <v>687</v>
      </c>
    </row>
    <row r="162" spans="1:49" s="143" customFormat="1" ht="67.5">
      <c r="A162" s="136">
        <v>3</v>
      </c>
      <c r="B162" s="136" t="s">
        <v>774</v>
      </c>
      <c r="C162" s="136" t="s">
        <v>131</v>
      </c>
      <c r="D162" s="136" t="s">
        <v>717</v>
      </c>
      <c r="E162" s="136" t="s">
        <v>72</v>
      </c>
      <c r="F162" s="136">
        <v>818554</v>
      </c>
      <c r="G162" s="10" t="s">
        <v>775</v>
      </c>
      <c r="H162" s="136" t="s">
        <v>752</v>
      </c>
      <c r="I162" s="9" t="s">
        <v>753</v>
      </c>
      <c r="J162" s="136" t="s">
        <v>675</v>
      </c>
      <c r="K162" s="136" t="s">
        <v>675</v>
      </c>
      <c r="L162" s="140" t="s">
        <v>137</v>
      </c>
      <c r="M162" s="140" t="s">
        <v>96</v>
      </c>
      <c r="N162" s="136" t="s">
        <v>676</v>
      </c>
      <c r="O162" s="137">
        <v>11872.88</v>
      </c>
      <c r="P162" s="137">
        <v>11872.88</v>
      </c>
      <c r="Q162" s="137">
        <v>11872.88</v>
      </c>
      <c r="R162" s="137">
        <f t="shared" si="19"/>
        <v>14009.998399999999</v>
      </c>
      <c r="S162" s="140" t="str">
        <f>IF(R162&gt;10000,"Открытый конкурс","Открытый запрос предложений")</f>
        <v>Открытый конкурс</v>
      </c>
      <c r="T162" s="136" t="s">
        <v>131</v>
      </c>
      <c r="U162" s="140" t="s">
        <v>215</v>
      </c>
      <c r="V162" s="8">
        <v>42776</v>
      </c>
      <c r="W162" s="8">
        <v>42836</v>
      </c>
      <c r="X162" s="9"/>
      <c r="Y162" s="141"/>
      <c r="Z162" s="9"/>
      <c r="AA162" s="9"/>
      <c r="AB162" s="141" t="s">
        <v>775</v>
      </c>
      <c r="AC162" s="136" t="s">
        <v>209</v>
      </c>
      <c r="AD162" s="9">
        <v>796</v>
      </c>
      <c r="AE162" s="9" t="s">
        <v>177</v>
      </c>
      <c r="AF162" s="136">
        <v>214</v>
      </c>
      <c r="AG162" s="151">
        <v>46600000</v>
      </c>
      <c r="AH162" s="141" t="s">
        <v>201</v>
      </c>
      <c r="AI162" s="8">
        <v>42856</v>
      </c>
      <c r="AJ162" s="8">
        <v>42856</v>
      </c>
      <c r="AK162" s="8">
        <v>43099</v>
      </c>
      <c r="AL162" s="9">
        <v>2017</v>
      </c>
      <c r="AM162" s="9"/>
      <c r="AN162" s="137"/>
      <c r="AO162" s="9"/>
      <c r="AP162" s="9"/>
      <c r="AQ162" s="9"/>
      <c r="AR162" s="9"/>
      <c r="AS162" s="9"/>
      <c r="AT162" s="9"/>
      <c r="AU162" s="9"/>
      <c r="AV162" s="9"/>
      <c r="AW162" s="136" t="s">
        <v>687</v>
      </c>
    </row>
    <row r="163" spans="1:49" s="143" customFormat="1" ht="67.5">
      <c r="A163" s="136">
        <v>3</v>
      </c>
      <c r="B163" s="136" t="s">
        <v>776</v>
      </c>
      <c r="C163" s="136" t="s">
        <v>131</v>
      </c>
      <c r="D163" s="136" t="s">
        <v>717</v>
      </c>
      <c r="E163" s="136" t="s">
        <v>72</v>
      </c>
      <c r="F163" s="136">
        <v>818556</v>
      </c>
      <c r="G163" s="10" t="s">
        <v>2656</v>
      </c>
      <c r="H163" s="136" t="s">
        <v>629</v>
      </c>
      <c r="I163" s="9" t="s">
        <v>682</v>
      </c>
      <c r="J163" s="136" t="s">
        <v>298</v>
      </c>
      <c r="K163" s="136" t="s">
        <v>675</v>
      </c>
      <c r="L163" s="140" t="s">
        <v>137</v>
      </c>
      <c r="M163" s="140" t="s">
        <v>96</v>
      </c>
      <c r="N163" s="136" t="s">
        <v>676</v>
      </c>
      <c r="O163" s="137">
        <v>4320.7187300000005</v>
      </c>
      <c r="P163" s="137">
        <v>4320.7187300000005</v>
      </c>
      <c r="Q163" s="137">
        <v>4320.7187300000005</v>
      </c>
      <c r="R163" s="137">
        <f t="shared" si="19"/>
        <v>5098.4481014000003</v>
      </c>
      <c r="S163" s="136" t="s">
        <v>214</v>
      </c>
      <c r="T163" s="136" t="s">
        <v>131</v>
      </c>
      <c r="U163" s="140" t="s">
        <v>215</v>
      </c>
      <c r="V163" s="8">
        <v>42791</v>
      </c>
      <c r="W163" s="8">
        <v>42836</v>
      </c>
      <c r="X163" s="9"/>
      <c r="Y163" s="141"/>
      <c r="Z163" s="9"/>
      <c r="AA163" s="9"/>
      <c r="AB163" s="141" t="s">
        <v>777</v>
      </c>
      <c r="AC163" s="136" t="s">
        <v>209</v>
      </c>
      <c r="AD163" s="9">
        <v>796</v>
      </c>
      <c r="AE163" s="9" t="s">
        <v>177</v>
      </c>
      <c r="AF163" s="136">
        <v>56</v>
      </c>
      <c r="AG163" s="151">
        <v>46600000</v>
      </c>
      <c r="AH163" s="141" t="s">
        <v>201</v>
      </c>
      <c r="AI163" s="8">
        <v>42856</v>
      </c>
      <c r="AJ163" s="8">
        <v>42856</v>
      </c>
      <c r="AK163" s="8">
        <v>42977</v>
      </c>
      <c r="AL163" s="9">
        <v>2017</v>
      </c>
      <c r="AM163" s="9"/>
      <c r="AN163" s="137"/>
      <c r="AO163" s="9"/>
      <c r="AP163" s="9"/>
      <c r="AQ163" s="9"/>
      <c r="AR163" s="9"/>
      <c r="AS163" s="9"/>
      <c r="AT163" s="9"/>
      <c r="AU163" s="9"/>
      <c r="AV163" s="9"/>
      <c r="AW163" s="136" t="s">
        <v>684</v>
      </c>
    </row>
    <row r="164" spans="1:49" s="143" customFormat="1" ht="56.25">
      <c r="A164" s="136">
        <v>3</v>
      </c>
      <c r="B164" s="136" t="s">
        <v>778</v>
      </c>
      <c r="C164" s="136" t="s">
        <v>131</v>
      </c>
      <c r="D164" s="136" t="s">
        <v>680</v>
      </c>
      <c r="E164" s="136" t="s">
        <v>72</v>
      </c>
      <c r="F164" s="136">
        <v>818557</v>
      </c>
      <c r="G164" s="10" t="s">
        <v>779</v>
      </c>
      <c r="H164" s="136" t="s">
        <v>629</v>
      </c>
      <c r="I164" s="9" t="s">
        <v>682</v>
      </c>
      <c r="J164" s="136" t="s">
        <v>298</v>
      </c>
      <c r="K164" s="136" t="s">
        <v>675</v>
      </c>
      <c r="L164" s="140" t="s">
        <v>137</v>
      </c>
      <c r="M164" s="140" t="s">
        <v>86</v>
      </c>
      <c r="N164" s="136" t="s">
        <v>676</v>
      </c>
      <c r="O164" s="137">
        <v>1209.83</v>
      </c>
      <c r="P164" s="137">
        <v>1209.83</v>
      </c>
      <c r="Q164" s="137">
        <v>1209.83</v>
      </c>
      <c r="R164" s="137">
        <f t="shared" si="19"/>
        <v>1427.5993999999998</v>
      </c>
      <c r="S164" s="136" t="s">
        <v>214</v>
      </c>
      <c r="T164" s="136" t="s">
        <v>131</v>
      </c>
      <c r="U164" s="140" t="s">
        <v>215</v>
      </c>
      <c r="V164" s="8">
        <v>42791</v>
      </c>
      <c r="W164" s="8">
        <v>42836</v>
      </c>
      <c r="X164" s="9"/>
      <c r="Y164" s="141"/>
      <c r="Z164" s="9"/>
      <c r="AA164" s="9"/>
      <c r="AB164" s="141" t="s">
        <v>780</v>
      </c>
      <c r="AC164" s="136" t="s">
        <v>209</v>
      </c>
      <c r="AD164" s="9">
        <v>796</v>
      </c>
      <c r="AE164" s="9" t="s">
        <v>177</v>
      </c>
      <c r="AF164" s="136">
        <v>1</v>
      </c>
      <c r="AG164" s="151">
        <v>46600000</v>
      </c>
      <c r="AH164" s="141" t="s">
        <v>677</v>
      </c>
      <c r="AI164" s="8">
        <v>42856</v>
      </c>
      <c r="AJ164" s="8">
        <v>42856</v>
      </c>
      <c r="AK164" s="8">
        <v>43038</v>
      </c>
      <c r="AL164" s="9">
        <v>2017</v>
      </c>
      <c r="AM164" s="9"/>
      <c r="AN164" s="137"/>
      <c r="AO164" s="9"/>
      <c r="AP164" s="9"/>
      <c r="AQ164" s="9"/>
      <c r="AR164" s="9"/>
      <c r="AS164" s="9"/>
      <c r="AT164" s="9"/>
      <c r="AU164" s="9"/>
      <c r="AV164" s="9"/>
      <c r="AW164" s="136" t="s">
        <v>684</v>
      </c>
    </row>
    <row r="165" spans="1:49" s="143" customFormat="1" ht="67.5">
      <c r="A165" s="136">
        <v>3</v>
      </c>
      <c r="B165" s="136" t="s">
        <v>781</v>
      </c>
      <c r="C165" s="136" t="s">
        <v>131</v>
      </c>
      <c r="D165" s="136" t="s">
        <v>680</v>
      </c>
      <c r="E165" s="136" t="s">
        <v>72</v>
      </c>
      <c r="F165" s="136">
        <v>818558</v>
      </c>
      <c r="G165" s="10" t="s">
        <v>2277</v>
      </c>
      <c r="H165" s="136" t="s">
        <v>629</v>
      </c>
      <c r="I165" s="9" t="s">
        <v>682</v>
      </c>
      <c r="J165" s="136" t="s">
        <v>298</v>
      </c>
      <c r="K165" s="136" t="s">
        <v>675</v>
      </c>
      <c r="L165" s="140" t="s">
        <v>137</v>
      </c>
      <c r="M165" s="140" t="s">
        <v>86</v>
      </c>
      <c r="N165" s="136" t="s">
        <v>676</v>
      </c>
      <c r="O165" s="137">
        <v>143000</v>
      </c>
      <c r="P165" s="137">
        <v>7378.88</v>
      </c>
      <c r="Q165" s="137">
        <v>143000</v>
      </c>
      <c r="R165" s="137">
        <f t="shared" si="19"/>
        <v>168740</v>
      </c>
      <c r="S165" s="140" t="str">
        <f t="shared" ref="S165:S166" si="20">IF(R165&gt;10000,"Открытый конкурс","Открытый запрос предложений")</f>
        <v>Открытый конкурс</v>
      </c>
      <c r="T165" s="136" t="s">
        <v>131</v>
      </c>
      <c r="U165" s="140" t="s">
        <v>215</v>
      </c>
      <c r="V165" s="8">
        <v>42715</v>
      </c>
      <c r="W165" s="8">
        <v>42775</v>
      </c>
      <c r="X165" s="9"/>
      <c r="Y165" s="141"/>
      <c r="Z165" s="9"/>
      <c r="AA165" s="9"/>
      <c r="AB165" s="141" t="s">
        <v>782</v>
      </c>
      <c r="AC165" s="136" t="s">
        <v>209</v>
      </c>
      <c r="AD165" s="9">
        <v>796</v>
      </c>
      <c r="AE165" s="9" t="s">
        <v>177</v>
      </c>
      <c r="AF165" s="136">
        <v>1</v>
      </c>
      <c r="AG165" s="151">
        <v>46600000</v>
      </c>
      <c r="AH165" s="141" t="s">
        <v>677</v>
      </c>
      <c r="AI165" s="8">
        <v>42795</v>
      </c>
      <c r="AJ165" s="146">
        <v>42795</v>
      </c>
      <c r="AK165" s="8">
        <v>43829</v>
      </c>
      <c r="AL165" s="9" t="s">
        <v>604</v>
      </c>
      <c r="AM165" s="9"/>
      <c r="AN165" s="137"/>
      <c r="AO165" s="9"/>
      <c r="AP165" s="9"/>
      <c r="AQ165" s="9"/>
      <c r="AR165" s="9"/>
      <c r="AS165" s="9"/>
      <c r="AT165" s="9"/>
      <c r="AU165" s="9"/>
      <c r="AV165" s="9"/>
      <c r="AW165" s="136" t="s">
        <v>684</v>
      </c>
    </row>
    <row r="166" spans="1:49" s="143" customFormat="1" ht="56.25">
      <c r="A166" s="136">
        <v>3</v>
      </c>
      <c r="B166" s="136" t="s">
        <v>783</v>
      </c>
      <c r="C166" s="136" t="s">
        <v>131</v>
      </c>
      <c r="D166" s="136" t="s">
        <v>680</v>
      </c>
      <c r="E166" s="136" t="s">
        <v>72</v>
      </c>
      <c r="F166" s="136">
        <v>818568</v>
      </c>
      <c r="G166" s="10" t="s">
        <v>784</v>
      </c>
      <c r="H166" s="136" t="s">
        <v>2089</v>
      </c>
      <c r="I166" s="9" t="s">
        <v>455</v>
      </c>
      <c r="J166" s="136" t="s">
        <v>136</v>
      </c>
      <c r="K166" s="136" t="s">
        <v>675</v>
      </c>
      <c r="L166" s="140" t="s">
        <v>137</v>
      </c>
      <c r="M166" s="140" t="s">
        <v>86</v>
      </c>
      <c r="N166" s="136" t="s">
        <v>676</v>
      </c>
      <c r="O166" s="137">
        <v>15000</v>
      </c>
      <c r="P166" s="137">
        <v>786</v>
      </c>
      <c r="Q166" s="137">
        <v>15000</v>
      </c>
      <c r="R166" s="137">
        <f t="shared" si="19"/>
        <v>17700</v>
      </c>
      <c r="S166" s="140" t="str">
        <f t="shared" si="20"/>
        <v>Открытый конкурс</v>
      </c>
      <c r="T166" s="136" t="s">
        <v>131</v>
      </c>
      <c r="U166" s="140" t="s">
        <v>215</v>
      </c>
      <c r="V166" s="8">
        <v>42715</v>
      </c>
      <c r="W166" s="8">
        <v>42775</v>
      </c>
      <c r="X166" s="9"/>
      <c r="Y166" s="141"/>
      <c r="Z166" s="9"/>
      <c r="AA166" s="9"/>
      <c r="AB166" s="141" t="s">
        <v>784</v>
      </c>
      <c r="AC166" s="136" t="s">
        <v>209</v>
      </c>
      <c r="AD166" s="9">
        <v>796</v>
      </c>
      <c r="AE166" s="9" t="s">
        <v>177</v>
      </c>
      <c r="AF166" s="136">
        <v>1</v>
      </c>
      <c r="AG166" s="151">
        <v>46600000</v>
      </c>
      <c r="AH166" s="141" t="s">
        <v>677</v>
      </c>
      <c r="AI166" s="8">
        <v>42795</v>
      </c>
      <c r="AJ166" s="146">
        <v>42795</v>
      </c>
      <c r="AK166" s="8">
        <v>43830</v>
      </c>
      <c r="AL166" s="9" t="s">
        <v>604</v>
      </c>
      <c r="AM166" s="9"/>
      <c r="AN166" s="137"/>
      <c r="AO166" s="8"/>
      <c r="AP166" s="9"/>
      <c r="AQ166" s="9"/>
      <c r="AR166" s="9"/>
      <c r="AS166" s="9"/>
      <c r="AT166" s="9"/>
      <c r="AU166" s="9"/>
      <c r="AV166" s="9"/>
      <c r="AW166" s="136" t="s">
        <v>739</v>
      </c>
    </row>
    <row r="167" spans="1:49" s="143" customFormat="1" ht="45">
      <c r="A167" s="136">
        <v>3</v>
      </c>
      <c r="B167" s="136" t="s">
        <v>785</v>
      </c>
      <c r="C167" s="136" t="s">
        <v>131</v>
      </c>
      <c r="D167" s="136" t="s">
        <v>717</v>
      </c>
      <c r="E167" s="136" t="s">
        <v>72</v>
      </c>
      <c r="F167" s="136">
        <v>818569</v>
      </c>
      <c r="G167" s="10" t="s">
        <v>786</v>
      </c>
      <c r="H167" s="136" t="s">
        <v>629</v>
      </c>
      <c r="I167" s="9" t="s">
        <v>682</v>
      </c>
      <c r="J167" s="136" t="s">
        <v>298</v>
      </c>
      <c r="K167" s="136" t="s">
        <v>675</v>
      </c>
      <c r="L167" s="140" t="s">
        <v>137</v>
      </c>
      <c r="M167" s="140" t="s">
        <v>96</v>
      </c>
      <c r="N167" s="136" t="s">
        <v>676</v>
      </c>
      <c r="O167" s="137">
        <v>1120.48</v>
      </c>
      <c r="P167" s="137">
        <v>1120.48</v>
      </c>
      <c r="Q167" s="137">
        <v>1120.48</v>
      </c>
      <c r="R167" s="137">
        <f t="shared" si="19"/>
        <v>1322.1663999999998</v>
      </c>
      <c r="S167" s="140" t="s">
        <v>73</v>
      </c>
      <c r="T167" s="136" t="s">
        <v>131</v>
      </c>
      <c r="U167" s="140" t="s">
        <v>224</v>
      </c>
      <c r="V167" s="8">
        <v>42736</v>
      </c>
      <c r="W167" s="8">
        <v>42736</v>
      </c>
      <c r="X167" s="9" t="s">
        <v>210</v>
      </c>
      <c r="Y167" s="141" t="s">
        <v>787</v>
      </c>
      <c r="Z167" s="9">
        <v>7708000882</v>
      </c>
      <c r="AA167" s="9">
        <v>774850001</v>
      </c>
      <c r="AB167" s="141" t="s">
        <v>786</v>
      </c>
      <c r="AC167" s="136" t="s">
        <v>209</v>
      </c>
      <c r="AD167" s="9">
        <v>8</v>
      </c>
      <c r="AE167" s="9" t="s">
        <v>754</v>
      </c>
      <c r="AF167" s="136">
        <v>8.56</v>
      </c>
      <c r="AG167" s="151">
        <v>46600000</v>
      </c>
      <c r="AH167" s="141" t="s">
        <v>201</v>
      </c>
      <c r="AI167" s="8">
        <v>42736</v>
      </c>
      <c r="AJ167" s="8">
        <v>42736</v>
      </c>
      <c r="AK167" s="146">
        <v>43100</v>
      </c>
      <c r="AL167" s="9">
        <v>2017</v>
      </c>
      <c r="AM167" s="9"/>
      <c r="AN167" s="137"/>
      <c r="AO167" s="9"/>
      <c r="AP167" s="9"/>
      <c r="AQ167" s="9"/>
      <c r="AR167" s="9"/>
      <c r="AS167" s="9"/>
      <c r="AT167" s="9"/>
      <c r="AU167" s="9"/>
      <c r="AV167" s="9"/>
      <c r="AW167" s="136" t="s">
        <v>739</v>
      </c>
    </row>
    <row r="168" spans="1:49" s="143" customFormat="1" ht="56.25">
      <c r="A168" s="136">
        <v>3</v>
      </c>
      <c r="B168" s="136" t="s">
        <v>788</v>
      </c>
      <c r="C168" s="136" t="s">
        <v>131</v>
      </c>
      <c r="D168" s="136" t="s">
        <v>717</v>
      </c>
      <c r="E168" s="136" t="s">
        <v>72</v>
      </c>
      <c r="F168" s="136">
        <v>818659</v>
      </c>
      <c r="G168" s="10" t="s">
        <v>789</v>
      </c>
      <c r="H168" s="136" t="s">
        <v>629</v>
      </c>
      <c r="I168" s="9" t="s">
        <v>682</v>
      </c>
      <c r="J168" s="136" t="s">
        <v>298</v>
      </c>
      <c r="K168" s="136" t="s">
        <v>675</v>
      </c>
      <c r="L168" s="140" t="s">
        <v>137</v>
      </c>
      <c r="M168" s="140" t="s">
        <v>96</v>
      </c>
      <c r="N168" s="136" t="s">
        <v>676</v>
      </c>
      <c r="O168" s="137">
        <v>2321</v>
      </c>
      <c r="P168" s="137">
        <v>2321</v>
      </c>
      <c r="Q168" s="137">
        <v>2321</v>
      </c>
      <c r="R168" s="137">
        <f t="shared" si="19"/>
        <v>2738.7799999999997</v>
      </c>
      <c r="S168" s="140" t="s">
        <v>73</v>
      </c>
      <c r="T168" s="136" t="s">
        <v>131</v>
      </c>
      <c r="U168" s="140" t="s">
        <v>224</v>
      </c>
      <c r="V168" s="8">
        <v>42795</v>
      </c>
      <c r="W168" s="8">
        <v>42795</v>
      </c>
      <c r="X168" s="9" t="s">
        <v>210</v>
      </c>
      <c r="Y168" s="141" t="s">
        <v>787</v>
      </c>
      <c r="Z168" s="9">
        <v>7708000882</v>
      </c>
      <c r="AA168" s="9">
        <v>774850001</v>
      </c>
      <c r="AB168" s="141" t="s">
        <v>789</v>
      </c>
      <c r="AC168" s="136" t="s">
        <v>209</v>
      </c>
      <c r="AD168" s="9">
        <v>8</v>
      </c>
      <c r="AE168" s="9" t="s">
        <v>754</v>
      </c>
      <c r="AF168" s="136">
        <v>8.58</v>
      </c>
      <c r="AG168" s="151">
        <v>46600000</v>
      </c>
      <c r="AH168" s="141" t="s">
        <v>201</v>
      </c>
      <c r="AI168" s="8">
        <v>42795</v>
      </c>
      <c r="AJ168" s="146">
        <v>42795</v>
      </c>
      <c r="AK168" s="146">
        <v>43100</v>
      </c>
      <c r="AL168" s="9">
        <v>2017</v>
      </c>
      <c r="AM168" s="9"/>
      <c r="AN168" s="137"/>
      <c r="AO168" s="9"/>
      <c r="AP168" s="9"/>
      <c r="AQ168" s="9"/>
      <c r="AR168" s="9"/>
      <c r="AS168" s="9"/>
      <c r="AT168" s="9"/>
      <c r="AU168" s="9"/>
      <c r="AV168" s="9"/>
      <c r="AW168" s="136" t="s">
        <v>739</v>
      </c>
    </row>
    <row r="169" spans="1:49" s="143" customFormat="1" ht="56.25">
      <c r="A169" s="136">
        <v>3</v>
      </c>
      <c r="B169" s="136" t="s">
        <v>790</v>
      </c>
      <c r="C169" s="136" t="s">
        <v>131</v>
      </c>
      <c r="D169" s="136" t="s">
        <v>717</v>
      </c>
      <c r="E169" s="136" t="s">
        <v>72</v>
      </c>
      <c r="F169" s="136">
        <v>81866</v>
      </c>
      <c r="G169" s="10" t="s">
        <v>791</v>
      </c>
      <c r="H169" s="136" t="s">
        <v>752</v>
      </c>
      <c r="I169" s="9" t="s">
        <v>753</v>
      </c>
      <c r="J169" s="136" t="s">
        <v>675</v>
      </c>
      <c r="K169" s="136" t="s">
        <v>675</v>
      </c>
      <c r="L169" s="140" t="s">
        <v>137</v>
      </c>
      <c r="M169" s="140" t="s">
        <v>123</v>
      </c>
      <c r="N169" s="136" t="s">
        <v>676</v>
      </c>
      <c r="O169" s="137">
        <v>851.98</v>
      </c>
      <c r="P169" s="137">
        <v>851.98</v>
      </c>
      <c r="Q169" s="137">
        <v>851.98</v>
      </c>
      <c r="R169" s="137">
        <f t="shared" si="19"/>
        <v>1005.3363999999999</v>
      </c>
      <c r="S169" s="136" t="s">
        <v>214</v>
      </c>
      <c r="T169" s="136" t="s">
        <v>131</v>
      </c>
      <c r="U169" s="140" t="s">
        <v>215</v>
      </c>
      <c r="V169" s="8">
        <v>42702</v>
      </c>
      <c r="W169" s="8">
        <v>42747</v>
      </c>
      <c r="X169" s="9"/>
      <c r="Y169" s="141"/>
      <c r="Z169" s="9"/>
      <c r="AA169" s="9"/>
      <c r="AB169" s="141" t="s">
        <v>791</v>
      </c>
      <c r="AC169" s="136" t="s">
        <v>209</v>
      </c>
      <c r="AD169" s="9">
        <v>796</v>
      </c>
      <c r="AE169" s="9" t="s">
        <v>177</v>
      </c>
      <c r="AF169" s="136">
        <v>198</v>
      </c>
      <c r="AG169" s="151">
        <v>46600000</v>
      </c>
      <c r="AH169" s="141" t="s">
        <v>201</v>
      </c>
      <c r="AI169" s="8">
        <v>42767</v>
      </c>
      <c r="AJ169" s="8">
        <v>42767</v>
      </c>
      <c r="AK169" s="8">
        <v>43099</v>
      </c>
      <c r="AL169" s="9">
        <v>2017</v>
      </c>
      <c r="AM169" s="9"/>
      <c r="AN169" s="137"/>
      <c r="AO169" s="9"/>
      <c r="AP169" s="9"/>
      <c r="AQ169" s="9"/>
      <c r="AR169" s="9"/>
      <c r="AS169" s="9"/>
      <c r="AT169" s="9"/>
      <c r="AU169" s="9"/>
      <c r="AV169" s="9"/>
      <c r="AW169" s="136" t="s">
        <v>687</v>
      </c>
    </row>
    <row r="170" spans="1:49" s="143" customFormat="1" ht="33.75">
      <c r="A170" s="136">
        <v>3</v>
      </c>
      <c r="B170" s="136" t="s">
        <v>792</v>
      </c>
      <c r="C170" s="136" t="s">
        <v>131</v>
      </c>
      <c r="D170" s="136" t="s">
        <v>717</v>
      </c>
      <c r="E170" s="136" t="s">
        <v>72</v>
      </c>
      <c r="F170" s="136">
        <v>818661</v>
      </c>
      <c r="G170" s="10" t="s">
        <v>793</v>
      </c>
      <c r="H170" s="136" t="s">
        <v>629</v>
      </c>
      <c r="I170" s="9" t="s">
        <v>682</v>
      </c>
      <c r="J170" s="136" t="s">
        <v>298</v>
      </c>
      <c r="K170" s="136" t="s">
        <v>675</v>
      </c>
      <c r="L170" s="140" t="s">
        <v>137</v>
      </c>
      <c r="M170" s="140" t="s">
        <v>96</v>
      </c>
      <c r="N170" s="136" t="s">
        <v>676</v>
      </c>
      <c r="O170" s="137">
        <v>1271.27</v>
      </c>
      <c r="P170" s="137">
        <v>1271.27</v>
      </c>
      <c r="Q170" s="137">
        <v>1271.27</v>
      </c>
      <c r="R170" s="137">
        <f t="shared" si="19"/>
        <v>1500.0985999999998</v>
      </c>
      <c r="S170" s="136" t="s">
        <v>214</v>
      </c>
      <c r="T170" s="136" t="s">
        <v>131</v>
      </c>
      <c r="U170" s="140" t="s">
        <v>215</v>
      </c>
      <c r="V170" s="8">
        <v>42671</v>
      </c>
      <c r="W170" s="8">
        <v>42716</v>
      </c>
      <c r="X170" s="9"/>
      <c r="Y170" s="141"/>
      <c r="Z170" s="9"/>
      <c r="AA170" s="9"/>
      <c r="AB170" s="141" t="s">
        <v>793</v>
      </c>
      <c r="AC170" s="136" t="s">
        <v>209</v>
      </c>
      <c r="AD170" s="9">
        <v>8</v>
      </c>
      <c r="AE170" s="9" t="s">
        <v>754</v>
      </c>
      <c r="AF170" s="136">
        <v>100</v>
      </c>
      <c r="AG170" s="151">
        <v>46600000</v>
      </c>
      <c r="AH170" s="141" t="s">
        <v>201</v>
      </c>
      <c r="AI170" s="8">
        <v>42736</v>
      </c>
      <c r="AJ170" s="8">
        <v>42736</v>
      </c>
      <c r="AK170" s="146">
        <v>43100</v>
      </c>
      <c r="AL170" s="9">
        <v>2017</v>
      </c>
      <c r="AM170" s="9"/>
      <c r="AN170" s="137"/>
      <c r="AO170" s="9"/>
      <c r="AP170" s="9"/>
      <c r="AQ170" s="9"/>
      <c r="AR170" s="9"/>
      <c r="AS170" s="9"/>
      <c r="AT170" s="9"/>
      <c r="AU170" s="9"/>
      <c r="AV170" s="9"/>
      <c r="AW170" s="136" t="s">
        <v>739</v>
      </c>
    </row>
    <row r="171" spans="1:49" s="143" customFormat="1" ht="67.5">
      <c r="A171" s="136">
        <v>3</v>
      </c>
      <c r="B171" s="136" t="s">
        <v>794</v>
      </c>
      <c r="C171" s="136" t="s">
        <v>131</v>
      </c>
      <c r="D171" s="136" t="s">
        <v>717</v>
      </c>
      <c r="E171" s="136" t="s">
        <v>72</v>
      </c>
      <c r="F171" s="136">
        <v>818662</v>
      </c>
      <c r="G171" s="10" t="s">
        <v>795</v>
      </c>
      <c r="H171" s="136" t="s">
        <v>752</v>
      </c>
      <c r="I171" s="9" t="s">
        <v>753</v>
      </c>
      <c r="J171" s="136" t="s">
        <v>675</v>
      </c>
      <c r="K171" s="136" t="s">
        <v>675</v>
      </c>
      <c r="L171" s="140" t="s">
        <v>137</v>
      </c>
      <c r="M171" s="140" t="s">
        <v>123</v>
      </c>
      <c r="N171" s="136" t="s">
        <v>676</v>
      </c>
      <c r="O171" s="137">
        <v>896.55</v>
      </c>
      <c r="P171" s="137">
        <v>896.55</v>
      </c>
      <c r="Q171" s="137">
        <v>896.55</v>
      </c>
      <c r="R171" s="137">
        <f t="shared" si="19"/>
        <v>1057.9289999999999</v>
      </c>
      <c r="S171" s="136" t="s">
        <v>214</v>
      </c>
      <c r="T171" s="136" t="s">
        <v>131</v>
      </c>
      <c r="U171" s="140" t="s">
        <v>215</v>
      </c>
      <c r="V171" s="8">
        <v>42702</v>
      </c>
      <c r="W171" s="8">
        <v>42747</v>
      </c>
      <c r="X171" s="9"/>
      <c r="Y171" s="141"/>
      <c r="Z171" s="9"/>
      <c r="AA171" s="9"/>
      <c r="AB171" s="141" t="s">
        <v>795</v>
      </c>
      <c r="AC171" s="136" t="s">
        <v>209</v>
      </c>
      <c r="AD171" s="9" t="s">
        <v>748</v>
      </c>
      <c r="AE171" s="9" t="s">
        <v>749</v>
      </c>
      <c r="AF171" s="136">
        <v>44</v>
      </c>
      <c r="AG171" s="151">
        <v>46600000</v>
      </c>
      <c r="AH171" s="141" t="s">
        <v>201</v>
      </c>
      <c r="AI171" s="8">
        <v>42767</v>
      </c>
      <c r="AJ171" s="8">
        <v>42767</v>
      </c>
      <c r="AK171" s="8">
        <v>43099</v>
      </c>
      <c r="AL171" s="9">
        <v>2017</v>
      </c>
      <c r="AM171" s="9"/>
      <c r="AN171" s="137"/>
      <c r="AO171" s="9"/>
      <c r="AP171" s="9"/>
      <c r="AQ171" s="9"/>
      <c r="AR171" s="9"/>
      <c r="AS171" s="9"/>
      <c r="AT171" s="9"/>
      <c r="AU171" s="9"/>
      <c r="AV171" s="9"/>
      <c r="AW171" s="136" t="s">
        <v>687</v>
      </c>
    </row>
    <row r="172" spans="1:49" s="143" customFormat="1" ht="101.25">
      <c r="A172" s="136">
        <v>7</v>
      </c>
      <c r="B172" s="136" t="s">
        <v>797</v>
      </c>
      <c r="C172" s="136" t="s">
        <v>131</v>
      </c>
      <c r="D172" s="136" t="s">
        <v>798</v>
      </c>
      <c r="E172" s="136" t="s">
        <v>68</v>
      </c>
      <c r="F172" s="136">
        <v>818758</v>
      </c>
      <c r="G172" s="10" t="s">
        <v>799</v>
      </c>
      <c r="H172" s="136" t="s">
        <v>800</v>
      </c>
      <c r="I172" s="9" t="s">
        <v>266</v>
      </c>
      <c r="J172" s="136" t="s">
        <v>675</v>
      </c>
      <c r="K172" s="136" t="s">
        <v>675</v>
      </c>
      <c r="L172" s="140" t="s">
        <v>137</v>
      </c>
      <c r="M172" s="140" t="s">
        <v>119</v>
      </c>
      <c r="N172" s="136" t="s">
        <v>801</v>
      </c>
      <c r="O172" s="137">
        <v>6681.77556</v>
      </c>
      <c r="P172" s="137">
        <v>3327.52422888</v>
      </c>
      <c r="Q172" s="137">
        <v>6681.77556</v>
      </c>
      <c r="R172" s="137">
        <f t="shared" si="19"/>
        <v>7884.4951607999992</v>
      </c>
      <c r="S172" s="136" t="s">
        <v>214</v>
      </c>
      <c r="T172" s="136" t="s">
        <v>131</v>
      </c>
      <c r="U172" s="140" t="s">
        <v>215</v>
      </c>
      <c r="V172" s="8">
        <v>42862</v>
      </c>
      <c r="W172" s="8">
        <v>42907</v>
      </c>
      <c r="X172" s="9"/>
      <c r="Y172" s="141"/>
      <c r="Z172" s="9"/>
      <c r="AA172" s="9"/>
      <c r="AB172" s="141" t="s">
        <v>799</v>
      </c>
      <c r="AC172" s="136" t="s">
        <v>209</v>
      </c>
      <c r="AD172" s="9">
        <v>642</v>
      </c>
      <c r="AE172" s="9" t="s">
        <v>802</v>
      </c>
      <c r="AF172" s="136">
        <v>5</v>
      </c>
      <c r="AG172" s="151">
        <v>46600002</v>
      </c>
      <c r="AH172" s="141" t="s">
        <v>201</v>
      </c>
      <c r="AI172" s="8">
        <v>42927</v>
      </c>
      <c r="AJ172" s="8">
        <v>42927</v>
      </c>
      <c r="AK172" s="8">
        <v>43291</v>
      </c>
      <c r="AL172" s="9" t="s">
        <v>310</v>
      </c>
      <c r="AM172" s="9"/>
      <c r="AN172" s="137"/>
      <c r="AO172" s="9"/>
      <c r="AP172" s="9"/>
      <c r="AQ172" s="9"/>
      <c r="AR172" s="9"/>
      <c r="AS172" s="9"/>
      <c r="AT172" s="9"/>
      <c r="AU172" s="9"/>
      <c r="AV172" s="9"/>
      <c r="AW172" s="136" t="s">
        <v>713</v>
      </c>
    </row>
    <row r="173" spans="1:49" s="143" customFormat="1" ht="123.75">
      <c r="A173" s="136">
        <v>7</v>
      </c>
      <c r="B173" s="136" t="s">
        <v>803</v>
      </c>
      <c r="C173" s="136" t="s">
        <v>131</v>
      </c>
      <c r="D173" s="136" t="s">
        <v>685</v>
      </c>
      <c r="E173" s="136" t="s">
        <v>71</v>
      </c>
      <c r="F173" s="136">
        <v>818759</v>
      </c>
      <c r="G173" s="10" t="s">
        <v>804</v>
      </c>
      <c r="H173" s="136" t="s">
        <v>752</v>
      </c>
      <c r="I173" s="9" t="s">
        <v>240</v>
      </c>
      <c r="J173" s="136" t="s">
        <v>675</v>
      </c>
      <c r="K173" s="136" t="s">
        <v>675</v>
      </c>
      <c r="L173" s="140" t="s">
        <v>137</v>
      </c>
      <c r="M173" s="140" t="s">
        <v>88</v>
      </c>
      <c r="N173" s="136" t="s">
        <v>805</v>
      </c>
      <c r="O173" s="137">
        <v>7642.8074500000002</v>
      </c>
      <c r="P173" s="137">
        <v>7642.8074500000002</v>
      </c>
      <c r="Q173" s="137">
        <v>7642.8074500000002</v>
      </c>
      <c r="R173" s="137">
        <f t="shared" si="19"/>
        <v>9018.5127909999992</v>
      </c>
      <c r="S173" s="140" t="s">
        <v>73</v>
      </c>
      <c r="T173" s="136" t="s">
        <v>131</v>
      </c>
      <c r="U173" s="140" t="s">
        <v>224</v>
      </c>
      <c r="V173" s="8">
        <v>42736</v>
      </c>
      <c r="W173" s="8">
        <v>42736</v>
      </c>
      <c r="X173" s="9" t="s">
        <v>210</v>
      </c>
      <c r="Y173" s="141" t="s">
        <v>241</v>
      </c>
      <c r="Z173" s="9">
        <v>7736520080</v>
      </c>
      <c r="AA173" s="9">
        <v>773600100</v>
      </c>
      <c r="AB173" s="141" t="s">
        <v>804</v>
      </c>
      <c r="AC173" s="136" t="s">
        <v>209</v>
      </c>
      <c r="AD173" s="9">
        <v>245</v>
      </c>
      <c r="AE173" s="9" t="s">
        <v>806</v>
      </c>
      <c r="AF173" s="136" t="s">
        <v>807</v>
      </c>
      <c r="AG173" s="151">
        <v>46600003</v>
      </c>
      <c r="AH173" s="141" t="s">
        <v>201</v>
      </c>
      <c r="AI173" s="8">
        <v>42736</v>
      </c>
      <c r="AJ173" s="8">
        <v>42736</v>
      </c>
      <c r="AK173" s="146">
        <v>43100</v>
      </c>
      <c r="AL173" s="9">
        <v>2017</v>
      </c>
      <c r="AM173" s="9"/>
      <c r="AN173" s="137"/>
      <c r="AO173" s="9"/>
      <c r="AP173" s="9"/>
      <c r="AQ173" s="9"/>
      <c r="AR173" s="9"/>
      <c r="AS173" s="9"/>
      <c r="AT173" s="9"/>
      <c r="AU173" s="9"/>
      <c r="AV173" s="9"/>
      <c r="AW173" s="136" t="s">
        <v>808</v>
      </c>
    </row>
    <row r="174" spans="1:49" s="143" customFormat="1" ht="123.75">
      <c r="A174" s="136">
        <v>7</v>
      </c>
      <c r="B174" s="136" t="s">
        <v>809</v>
      </c>
      <c r="C174" s="136" t="s">
        <v>131</v>
      </c>
      <c r="D174" s="136" t="s">
        <v>685</v>
      </c>
      <c r="E174" s="136" t="s">
        <v>71</v>
      </c>
      <c r="F174" s="136">
        <v>818760</v>
      </c>
      <c r="G174" s="10" t="s">
        <v>810</v>
      </c>
      <c r="H174" s="136" t="s">
        <v>752</v>
      </c>
      <c r="I174" s="9" t="s">
        <v>240</v>
      </c>
      <c r="J174" s="136" t="s">
        <v>675</v>
      </c>
      <c r="K174" s="136" t="s">
        <v>675</v>
      </c>
      <c r="L174" s="140" t="s">
        <v>137</v>
      </c>
      <c r="M174" s="140" t="s">
        <v>88</v>
      </c>
      <c r="N174" s="136" t="s">
        <v>805</v>
      </c>
      <c r="O174" s="137">
        <v>7600.0089000000007</v>
      </c>
      <c r="P174" s="137">
        <v>7600.0089000000007</v>
      </c>
      <c r="Q174" s="137">
        <v>7600.0089000000007</v>
      </c>
      <c r="R174" s="137">
        <f t="shared" si="19"/>
        <v>8968.010502000001</v>
      </c>
      <c r="S174" s="140" t="s">
        <v>73</v>
      </c>
      <c r="T174" s="136" t="s">
        <v>131</v>
      </c>
      <c r="U174" s="140" t="s">
        <v>224</v>
      </c>
      <c r="V174" s="8">
        <v>42736</v>
      </c>
      <c r="W174" s="8">
        <v>42736</v>
      </c>
      <c r="X174" s="9" t="s">
        <v>210</v>
      </c>
      <c r="Y174" s="141" t="s">
        <v>241</v>
      </c>
      <c r="Z174" s="9">
        <v>7736520080</v>
      </c>
      <c r="AA174" s="9">
        <v>773600100</v>
      </c>
      <c r="AB174" s="141" t="s">
        <v>810</v>
      </c>
      <c r="AC174" s="136" t="s">
        <v>209</v>
      </c>
      <c r="AD174" s="9">
        <v>247</v>
      </c>
      <c r="AE174" s="9" t="s">
        <v>806</v>
      </c>
      <c r="AF174" s="136" t="s">
        <v>811</v>
      </c>
      <c r="AG174" s="151">
        <v>46600005</v>
      </c>
      <c r="AH174" s="141" t="s">
        <v>201</v>
      </c>
      <c r="AI174" s="8">
        <v>42736</v>
      </c>
      <c r="AJ174" s="8">
        <v>42736</v>
      </c>
      <c r="AK174" s="146">
        <v>43100</v>
      </c>
      <c r="AL174" s="9">
        <v>2017</v>
      </c>
      <c r="AM174" s="9"/>
      <c r="AN174" s="137"/>
      <c r="AO174" s="9"/>
      <c r="AP174" s="9"/>
      <c r="AQ174" s="9"/>
      <c r="AR174" s="9"/>
      <c r="AS174" s="9"/>
      <c r="AT174" s="9"/>
      <c r="AU174" s="9"/>
      <c r="AV174" s="9"/>
      <c r="AW174" s="136" t="s">
        <v>808</v>
      </c>
    </row>
    <row r="175" spans="1:49" s="143" customFormat="1" ht="123.75">
      <c r="A175" s="136">
        <v>7</v>
      </c>
      <c r="B175" s="136" t="s">
        <v>812</v>
      </c>
      <c r="C175" s="136" t="s">
        <v>131</v>
      </c>
      <c r="D175" s="136" t="s">
        <v>685</v>
      </c>
      <c r="E175" s="136" t="s">
        <v>71</v>
      </c>
      <c r="F175" s="136">
        <v>818761</v>
      </c>
      <c r="G175" s="10" t="s">
        <v>813</v>
      </c>
      <c r="H175" s="136" t="s">
        <v>752</v>
      </c>
      <c r="I175" s="9" t="s">
        <v>240</v>
      </c>
      <c r="J175" s="136" t="s">
        <v>675</v>
      </c>
      <c r="K175" s="136" t="s">
        <v>675</v>
      </c>
      <c r="L175" s="140" t="s">
        <v>137</v>
      </c>
      <c r="M175" s="140" t="s">
        <v>88</v>
      </c>
      <c r="N175" s="136" t="s">
        <v>805</v>
      </c>
      <c r="O175" s="137">
        <v>7706.42922</v>
      </c>
      <c r="P175" s="137">
        <v>7706.42922</v>
      </c>
      <c r="Q175" s="137">
        <v>7706.42922</v>
      </c>
      <c r="R175" s="137">
        <f t="shared" si="19"/>
        <v>9093.5864795999987</v>
      </c>
      <c r="S175" s="140" t="s">
        <v>73</v>
      </c>
      <c r="T175" s="136" t="s">
        <v>131</v>
      </c>
      <c r="U175" s="140" t="s">
        <v>224</v>
      </c>
      <c r="V175" s="8">
        <v>42736</v>
      </c>
      <c r="W175" s="8">
        <v>42736</v>
      </c>
      <c r="X175" s="9" t="s">
        <v>210</v>
      </c>
      <c r="Y175" s="141" t="s">
        <v>241</v>
      </c>
      <c r="Z175" s="9">
        <v>7736520080</v>
      </c>
      <c r="AA175" s="9">
        <v>773600100</v>
      </c>
      <c r="AB175" s="141" t="s">
        <v>813</v>
      </c>
      <c r="AC175" s="136" t="s">
        <v>209</v>
      </c>
      <c r="AD175" s="9">
        <v>248</v>
      </c>
      <c r="AE175" s="9" t="s">
        <v>806</v>
      </c>
      <c r="AF175" s="136" t="s">
        <v>814</v>
      </c>
      <c r="AG175" s="151">
        <v>46600006</v>
      </c>
      <c r="AH175" s="141" t="s">
        <v>201</v>
      </c>
      <c r="AI175" s="8">
        <v>42736</v>
      </c>
      <c r="AJ175" s="8">
        <v>42736</v>
      </c>
      <c r="AK175" s="146">
        <v>43100</v>
      </c>
      <c r="AL175" s="9">
        <v>2017</v>
      </c>
      <c r="AM175" s="9"/>
      <c r="AN175" s="137"/>
      <c r="AO175" s="9"/>
      <c r="AP175" s="9"/>
      <c r="AQ175" s="9"/>
      <c r="AR175" s="9"/>
      <c r="AS175" s="9"/>
      <c r="AT175" s="9"/>
      <c r="AU175" s="9"/>
      <c r="AV175" s="9"/>
      <c r="AW175" s="136" t="s">
        <v>808</v>
      </c>
    </row>
    <row r="176" spans="1:49" s="143" customFormat="1" ht="123.75">
      <c r="A176" s="136">
        <v>7</v>
      </c>
      <c r="B176" s="136" t="s">
        <v>815</v>
      </c>
      <c r="C176" s="136" t="s">
        <v>131</v>
      </c>
      <c r="D176" s="136" t="s">
        <v>685</v>
      </c>
      <c r="E176" s="136" t="s">
        <v>71</v>
      </c>
      <c r="F176" s="136">
        <v>818762</v>
      </c>
      <c r="G176" s="10" t="s">
        <v>816</v>
      </c>
      <c r="H176" s="136" t="s">
        <v>752</v>
      </c>
      <c r="I176" s="9" t="s">
        <v>240</v>
      </c>
      <c r="J176" s="136" t="s">
        <v>675</v>
      </c>
      <c r="K176" s="136" t="s">
        <v>675</v>
      </c>
      <c r="L176" s="140" t="s">
        <v>137</v>
      </c>
      <c r="M176" s="140" t="s">
        <v>88</v>
      </c>
      <c r="N176" s="136" t="s">
        <v>805</v>
      </c>
      <c r="O176" s="137">
        <v>1260.5042800000001</v>
      </c>
      <c r="P176" s="137">
        <v>1260.5042800000001</v>
      </c>
      <c r="Q176" s="137">
        <v>1260.5042800000001</v>
      </c>
      <c r="R176" s="137">
        <f t="shared" si="19"/>
        <v>1487.3950503999999</v>
      </c>
      <c r="S176" s="140" t="s">
        <v>73</v>
      </c>
      <c r="T176" s="136" t="s">
        <v>131</v>
      </c>
      <c r="U176" s="140" t="s">
        <v>224</v>
      </c>
      <c r="V176" s="8">
        <v>42736</v>
      </c>
      <c r="W176" s="8">
        <v>42736</v>
      </c>
      <c r="X176" s="9" t="s">
        <v>210</v>
      </c>
      <c r="Y176" s="141" t="s">
        <v>241</v>
      </c>
      <c r="Z176" s="9">
        <v>7736520080</v>
      </c>
      <c r="AA176" s="9">
        <v>773600100</v>
      </c>
      <c r="AB176" s="141" t="s">
        <v>816</v>
      </c>
      <c r="AC176" s="136" t="s">
        <v>209</v>
      </c>
      <c r="AD176" s="9">
        <v>246</v>
      </c>
      <c r="AE176" s="9" t="s">
        <v>806</v>
      </c>
      <c r="AF176" s="136" t="s">
        <v>817</v>
      </c>
      <c r="AG176" s="151">
        <v>46600004</v>
      </c>
      <c r="AH176" s="141" t="s">
        <v>201</v>
      </c>
      <c r="AI176" s="8">
        <v>42736</v>
      </c>
      <c r="AJ176" s="8">
        <v>42736</v>
      </c>
      <c r="AK176" s="146">
        <v>43100</v>
      </c>
      <c r="AL176" s="9">
        <v>2017</v>
      </c>
      <c r="AM176" s="9"/>
      <c r="AN176" s="137"/>
      <c r="AO176" s="9"/>
      <c r="AP176" s="9"/>
      <c r="AQ176" s="9"/>
      <c r="AR176" s="9"/>
      <c r="AS176" s="9"/>
      <c r="AT176" s="9"/>
      <c r="AU176" s="9"/>
      <c r="AV176" s="9"/>
      <c r="AW176" s="136" t="s">
        <v>808</v>
      </c>
    </row>
    <row r="177" spans="1:49" s="143" customFormat="1" ht="123.75">
      <c r="A177" s="136">
        <v>7</v>
      </c>
      <c r="B177" s="136" t="s">
        <v>818</v>
      </c>
      <c r="C177" s="136" t="s">
        <v>131</v>
      </c>
      <c r="D177" s="136" t="s">
        <v>685</v>
      </c>
      <c r="E177" s="136" t="s">
        <v>71</v>
      </c>
      <c r="F177" s="136">
        <v>818763</v>
      </c>
      <c r="G177" s="10" t="s">
        <v>819</v>
      </c>
      <c r="H177" s="136" t="s">
        <v>752</v>
      </c>
      <c r="I177" s="9" t="s">
        <v>240</v>
      </c>
      <c r="J177" s="136" t="s">
        <v>675</v>
      </c>
      <c r="K177" s="136" t="s">
        <v>675</v>
      </c>
      <c r="L177" s="140" t="s">
        <v>137</v>
      </c>
      <c r="M177" s="140" t="s">
        <v>88</v>
      </c>
      <c r="N177" s="136" t="s">
        <v>805</v>
      </c>
      <c r="O177" s="137">
        <v>636.89131000000009</v>
      </c>
      <c r="P177" s="137">
        <v>636.89131000000009</v>
      </c>
      <c r="Q177" s="137">
        <v>636.89131000000009</v>
      </c>
      <c r="R177" s="137">
        <f t="shared" si="19"/>
        <v>751.53174580000007</v>
      </c>
      <c r="S177" s="140" t="s">
        <v>73</v>
      </c>
      <c r="T177" s="136" t="s">
        <v>131</v>
      </c>
      <c r="U177" s="140" t="s">
        <v>224</v>
      </c>
      <c r="V177" s="8">
        <v>42736</v>
      </c>
      <c r="W177" s="8">
        <v>42736</v>
      </c>
      <c r="X177" s="9" t="s">
        <v>210</v>
      </c>
      <c r="Y177" s="141" t="s">
        <v>820</v>
      </c>
      <c r="Z177" s="9">
        <v>5018054863</v>
      </c>
      <c r="AA177" s="9">
        <v>501801001</v>
      </c>
      <c r="AB177" s="141" t="s">
        <v>819</v>
      </c>
      <c r="AC177" s="136" t="s">
        <v>209</v>
      </c>
      <c r="AD177" s="9">
        <v>249</v>
      </c>
      <c r="AE177" s="9" t="s">
        <v>806</v>
      </c>
      <c r="AF177" s="136" t="s">
        <v>821</v>
      </c>
      <c r="AG177" s="151">
        <v>46600007</v>
      </c>
      <c r="AH177" s="141" t="s">
        <v>201</v>
      </c>
      <c r="AI177" s="8">
        <v>42736</v>
      </c>
      <c r="AJ177" s="8">
        <v>42736</v>
      </c>
      <c r="AK177" s="146">
        <v>43100</v>
      </c>
      <c r="AL177" s="9">
        <v>2017</v>
      </c>
      <c r="AM177" s="9"/>
      <c r="AN177" s="137"/>
      <c r="AO177" s="9"/>
      <c r="AP177" s="9"/>
      <c r="AQ177" s="9"/>
      <c r="AR177" s="9"/>
      <c r="AS177" s="9"/>
      <c r="AT177" s="9"/>
      <c r="AU177" s="9"/>
      <c r="AV177" s="9"/>
      <c r="AW177" s="136" t="s">
        <v>808</v>
      </c>
    </row>
    <row r="178" spans="1:49" s="143" customFormat="1" ht="112.5">
      <c r="A178" s="136">
        <v>7</v>
      </c>
      <c r="B178" s="136" t="s">
        <v>822</v>
      </c>
      <c r="C178" s="136" t="s">
        <v>131</v>
      </c>
      <c r="D178" s="136" t="s">
        <v>685</v>
      </c>
      <c r="E178" s="136" t="s">
        <v>71</v>
      </c>
      <c r="F178" s="136">
        <v>818764</v>
      </c>
      <c r="G178" s="10" t="s">
        <v>823</v>
      </c>
      <c r="H178" s="136" t="s">
        <v>824</v>
      </c>
      <c r="I178" s="9" t="s">
        <v>825</v>
      </c>
      <c r="J178" s="136" t="s">
        <v>2585</v>
      </c>
      <c r="K178" s="136" t="s">
        <v>675</v>
      </c>
      <c r="L178" s="140" t="s">
        <v>137</v>
      </c>
      <c r="M178" s="140" t="s">
        <v>89</v>
      </c>
      <c r="N178" s="136" t="s">
        <v>826</v>
      </c>
      <c r="O178" s="137">
        <v>1029.9292</v>
      </c>
      <c r="P178" s="137">
        <v>1029.9292</v>
      </c>
      <c r="Q178" s="137">
        <v>1029.9292</v>
      </c>
      <c r="R178" s="137">
        <f t="shared" si="19"/>
        <v>1215.316456</v>
      </c>
      <c r="S178" s="140" t="s">
        <v>73</v>
      </c>
      <c r="T178" s="136" t="s">
        <v>131</v>
      </c>
      <c r="U178" s="140" t="s">
        <v>224</v>
      </c>
      <c r="V178" s="8">
        <v>42736</v>
      </c>
      <c r="W178" s="8">
        <v>42736</v>
      </c>
      <c r="X178" s="9" t="s">
        <v>210</v>
      </c>
      <c r="Y178" s="141" t="s">
        <v>827</v>
      </c>
      <c r="Z178" s="9">
        <v>5020039630</v>
      </c>
      <c r="AA178" s="9">
        <v>502001001</v>
      </c>
      <c r="AB178" s="141" t="s">
        <v>823</v>
      </c>
      <c r="AC178" s="136" t="s">
        <v>209</v>
      </c>
      <c r="AD178" s="9">
        <v>233</v>
      </c>
      <c r="AE178" s="9" t="s">
        <v>606</v>
      </c>
      <c r="AF178" s="136">
        <v>529.65</v>
      </c>
      <c r="AG178" s="151">
        <v>46600008</v>
      </c>
      <c r="AH178" s="141" t="s">
        <v>201</v>
      </c>
      <c r="AI178" s="8">
        <v>42736</v>
      </c>
      <c r="AJ178" s="8">
        <v>42736</v>
      </c>
      <c r="AK178" s="146">
        <v>43100</v>
      </c>
      <c r="AL178" s="9">
        <v>2017</v>
      </c>
      <c r="AM178" s="9"/>
      <c r="AN178" s="137"/>
      <c r="AO178" s="9"/>
      <c r="AP178" s="9"/>
      <c r="AQ178" s="9"/>
      <c r="AR178" s="9"/>
      <c r="AS178" s="9"/>
      <c r="AT178" s="9"/>
      <c r="AU178" s="9"/>
      <c r="AV178" s="9"/>
      <c r="AW178" s="136" t="s">
        <v>808</v>
      </c>
    </row>
    <row r="179" spans="1:49" s="143" customFormat="1" ht="112.5">
      <c r="A179" s="136">
        <v>7</v>
      </c>
      <c r="B179" s="136" t="s">
        <v>828</v>
      </c>
      <c r="C179" s="136" t="s">
        <v>131</v>
      </c>
      <c r="D179" s="136" t="s">
        <v>685</v>
      </c>
      <c r="E179" s="136" t="s">
        <v>71</v>
      </c>
      <c r="F179" s="136">
        <v>818766</v>
      </c>
      <c r="G179" s="10" t="s">
        <v>829</v>
      </c>
      <c r="H179" s="136" t="s">
        <v>824</v>
      </c>
      <c r="I179" s="9" t="s">
        <v>825</v>
      </c>
      <c r="J179" s="136" t="s">
        <v>2585</v>
      </c>
      <c r="K179" s="136" t="s">
        <v>675</v>
      </c>
      <c r="L179" s="140" t="s">
        <v>137</v>
      </c>
      <c r="M179" s="140" t="s">
        <v>89</v>
      </c>
      <c r="N179" s="136" t="s">
        <v>830</v>
      </c>
      <c r="O179" s="137">
        <v>1744.2142099999999</v>
      </c>
      <c r="P179" s="137">
        <v>1744.2142099999999</v>
      </c>
      <c r="Q179" s="137">
        <v>1744.2142099999999</v>
      </c>
      <c r="R179" s="137">
        <f t="shared" si="19"/>
        <v>2058.1727677999997</v>
      </c>
      <c r="S179" s="140" t="s">
        <v>73</v>
      </c>
      <c r="T179" s="136" t="s">
        <v>131</v>
      </c>
      <c r="U179" s="140" t="s">
        <v>224</v>
      </c>
      <c r="V179" s="8">
        <v>42736</v>
      </c>
      <c r="W179" s="8">
        <v>42736</v>
      </c>
      <c r="X179" s="9" t="s">
        <v>210</v>
      </c>
      <c r="Y179" s="141" t="s">
        <v>831</v>
      </c>
      <c r="Z179" s="9">
        <v>5038010261</v>
      </c>
      <c r="AA179" s="9">
        <v>503801001</v>
      </c>
      <c r="AB179" s="141" t="s">
        <v>829</v>
      </c>
      <c r="AC179" s="136" t="s">
        <v>209</v>
      </c>
      <c r="AD179" s="9">
        <v>233</v>
      </c>
      <c r="AE179" s="9" t="s">
        <v>606</v>
      </c>
      <c r="AF179" s="136">
        <v>848.46</v>
      </c>
      <c r="AG179" s="151">
        <v>46600009</v>
      </c>
      <c r="AH179" s="141" t="s">
        <v>201</v>
      </c>
      <c r="AI179" s="8">
        <v>42736</v>
      </c>
      <c r="AJ179" s="8">
        <v>42736</v>
      </c>
      <c r="AK179" s="146">
        <v>43100</v>
      </c>
      <c r="AL179" s="9">
        <v>2017</v>
      </c>
      <c r="AM179" s="9"/>
      <c r="AN179" s="137"/>
      <c r="AO179" s="9"/>
      <c r="AP179" s="9"/>
      <c r="AQ179" s="9"/>
      <c r="AR179" s="9"/>
      <c r="AS179" s="9"/>
      <c r="AT179" s="9"/>
      <c r="AU179" s="9"/>
      <c r="AV179" s="9"/>
      <c r="AW179" s="136" t="s">
        <v>808</v>
      </c>
    </row>
    <row r="180" spans="1:49" s="143" customFormat="1" ht="112.5">
      <c r="A180" s="136">
        <v>7</v>
      </c>
      <c r="B180" s="136" t="s">
        <v>832</v>
      </c>
      <c r="C180" s="136" t="s">
        <v>131</v>
      </c>
      <c r="D180" s="136" t="s">
        <v>685</v>
      </c>
      <c r="E180" s="136" t="s">
        <v>71</v>
      </c>
      <c r="F180" s="136">
        <v>818767</v>
      </c>
      <c r="G180" s="10" t="s">
        <v>833</v>
      </c>
      <c r="H180" s="136" t="s">
        <v>824</v>
      </c>
      <c r="I180" s="9" t="s">
        <v>825</v>
      </c>
      <c r="J180" s="136" t="s">
        <v>2585</v>
      </c>
      <c r="K180" s="136" t="s">
        <v>675</v>
      </c>
      <c r="L180" s="140" t="s">
        <v>137</v>
      </c>
      <c r="M180" s="140" t="s">
        <v>89</v>
      </c>
      <c r="N180" s="136" t="s">
        <v>834</v>
      </c>
      <c r="O180" s="137">
        <v>845.73264000000006</v>
      </c>
      <c r="P180" s="137">
        <v>845.73264000000006</v>
      </c>
      <c r="Q180" s="137">
        <v>845.73264000000006</v>
      </c>
      <c r="R180" s="137">
        <f t="shared" si="19"/>
        <v>997.96451520000005</v>
      </c>
      <c r="S180" s="140" t="s">
        <v>73</v>
      </c>
      <c r="T180" s="136" t="s">
        <v>131</v>
      </c>
      <c r="U180" s="140" t="s">
        <v>224</v>
      </c>
      <c r="V180" s="8">
        <v>42736</v>
      </c>
      <c r="W180" s="8">
        <v>42736</v>
      </c>
      <c r="X180" s="9" t="s">
        <v>210</v>
      </c>
      <c r="Y180" s="141" t="s">
        <v>835</v>
      </c>
      <c r="Z180" s="9">
        <v>5018134438</v>
      </c>
      <c r="AA180" s="9">
        <v>501801001</v>
      </c>
      <c r="AB180" s="141" t="s">
        <v>833</v>
      </c>
      <c r="AC180" s="136" t="s">
        <v>209</v>
      </c>
      <c r="AD180" s="9">
        <v>233</v>
      </c>
      <c r="AE180" s="9" t="s">
        <v>606</v>
      </c>
      <c r="AF180" s="136">
        <v>491.41</v>
      </c>
      <c r="AG180" s="151">
        <v>46600010</v>
      </c>
      <c r="AH180" s="141" t="s">
        <v>201</v>
      </c>
      <c r="AI180" s="8">
        <v>42736</v>
      </c>
      <c r="AJ180" s="8">
        <v>42736</v>
      </c>
      <c r="AK180" s="146">
        <v>43100</v>
      </c>
      <c r="AL180" s="9">
        <v>2017</v>
      </c>
      <c r="AM180" s="9"/>
      <c r="AN180" s="137"/>
      <c r="AO180" s="9"/>
      <c r="AP180" s="9"/>
      <c r="AQ180" s="9"/>
      <c r="AR180" s="9"/>
      <c r="AS180" s="9"/>
      <c r="AT180" s="9"/>
      <c r="AU180" s="9"/>
      <c r="AV180" s="9"/>
      <c r="AW180" s="136" t="s">
        <v>808</v>
      </c>
    </row>
    <row r="181" spans="1:49" s="143" customFormat="1" ht="112.5">
      <c r="A181" s="136">
        <v>7</v>
      </c>
      <c r="B181" s="136" t="s">
        <v>836</v>
      </c>
      <c r="C181" s="136" t="s">
        <v>131</v>
      </c>
      <c r="D181" s="136" t="s">
        <v>685</v>
      </c>
      <c r="E181" s="136" t="s">
        <v>71</v>
      </c>
      <c r="F181" s="136">
        <v>818768</v>
      </c>
      <c r="G181" s="10" t="s">
        <v>837</v>
      </c>
      <c r="H181" s="136" t="s">
        <v>824</v>
      </c>
      <c r="I181" s="9" t="s">
        <v>825</v>
      </c>
      <c r="J181" s="136" t="s">
        <v>2585</v>
      </c>
      <c r="K181" s="136" t="s">
        <v>675</v>
      </c>
      <c r="L181" s="140" t="s">
        <v>137</v>
      </c>
      <c r="M181" s="140" t="s">
        <v>89</v>
      </c>
      <c r="N181" s="136" t="s">
        <v>834</v>
      </c>
      <c r="O181" s="137">
        <v>2457.7529100000002</v>
      </c>
      <c r="P181" s="137">
        <v>2457.7529100000002</v>
      </c>
      <c r="Q181" s="137">
        <v>2457.7529100000002</v>
      </c>
      <c r="R181" s="137">
        <f t="shared" si="19"/>
        <v>2900.1484338</v>
      </c>
      <c r="S181" s="140" t="s">
        <v>73</v>
      </c>
      <c r="T181" s="136" t="s">
        <v>131</v>
      </c>
      <c r="U181" s="140" t="s">
        <v>224</v>
      </c>
      <c r="V181" s="8">
        <v>42736</v>
      </c>
      <c r="W181" s="8">
        <v>42736</v>
      </c>
      <c r="X181" s="9" t="s">
        <v>210</v>
      </c>
      <c r="Y181" s="141" t="s">
        <v>838</v>
      </c>
      <c r="Z181" s="9">
        <v>7720518494</v>
      </c>
      <c r="AA181" s="9">
        <v>771503001</v>
      </c>
      <c r="AB181" s="141" t="s">
        <v>837</v>
      </c>
      <c r="AC181" s="136" t="s">
        <v>209</v>
      </c>
      <c r="AD181" s="9">
        <v>233</v>
      </c>
      <c r="AE181" s="9" t="s">
        <v>606</v>
      </c>
      <c r="AF181" s="136" t="s">
        <v>839</v>
      </c>
      <c r="AG181" s="151">
        <v>46600011</v>
      </c>
      <c r="AH181" s="141" t="s">
        <v>201</v>
      </c>
      <c r="AI181" s="8">
        <v>42736</v>
      </c>
      <c r="AJ181" s="8">
        <v>42736</v>
      </c>
      <c r="AK181" s="146">
        <v>43100</v>
      </c>
      <c r="AL181" s="9">
        <v>2017</v>
      </c>
      <c r="AM181" s="9"/>
      <c r="AN181" s="137"/>
      <c r="AO181" s="9"/>
      <c r="AP181" s="9"/>
      <c r="AQ181" s="9"/>
      <c r="AR181" s="9"/>
      <c r="AS181" s="9"/>
      <c r="AT181" s="9"/>
      <c r="AU181" s="9"/>
      <c r="AV181" s="9"/>
      <c r="AW181" s="136" t="s">
        <v>808</v>
      </c>
    </row>
    <row r="182" spans="1:49" s="143" customFormat="1" ht="112.5">
      <c r="A182" s="136">
        <v>7</v>
      </c>
      <c r="B182" s="136" t="s">
        <v>840</v>
      </c>
      <c r="C182" s="136" t="s">
        <v>131</v>
      </c>
      <c r="D182" s="136" t="s">
        <v>685</v>
      </c>
      <c r="E182" s="136" t="s">
        <v>71</v>
      </c>
      <c r="F182" s="136">
        <v>818769</v>
      </c>
      <c r="G182" s="10" t="s">
        <v>841</v>
      </c>
      <c r="H182" s="136" t="s">
        <v>824</v>
      </c>
      <c r="I182" s="9" t="s">
        <v>825</v>
      </c>
      <c r="J182" s="136" t="s">
        <v>2585</v>
      </c>
      <c r="K182" s="136" t="s">
        <v>675</v>
      </c>
      <c r="L182" s="140" t="s">
        <v>137</v>
      </c>
      <c r="M182" s="140" t="s">
        <v>89</v>
      </c>
      <c r="N182" s="136" t="s">
        <v>834</v>
      </c>
      <c r="O182" s="137">
        <v>1958.71676</v>
      </c>
      <c r="P182" s="137">
        <v>1958.71676</v>
      </c>
      <c r="Q182" s="137">
        <v>1958.71676</v>
      </c>
      <c r="R182" s="137">
        <f t="shared" si="19"/>
        <v>2311.2857767999999</v>
      </c>
      <c r="S182" s="140" t="s">
        <v>73</v>
      </c>
      <c r="T182" s="136" t="s">
        <v>131</v>
      </c>
      <c r="U182" s="140" t="s">
        <v>224</v>
      </c>
      <c r="V182" s="8">
        <v>42736</v>
      </c>
      <c r="W182" s="8">
        <v>42736</v>
      </c>
      <c r="X182" s="9" t="s">
        <v>210</v>
      </c>
      <c r="Y182" s="141" t="s">
        <v>842</v>
      </c>
      <c r="Z182" s="9">
        <v>5007048177</v>
      </c>
      <c r="AA182" s="9">
        <v>500701001</v>
      </c>
      <c r="AB182" s="141" t="s">
        <v>841</v>
      </c>
      <c r="AC182" s="136" t="s">
        <v>209</v>
      </c>
      <c r="AD182" s="9">
        <v>233</v>
      </c>
      <c r="AE182" s="9" t="s">
        <v>606</v>
      </c>
      <c r="AF182" s="136">
        <v>889.39</v>
      </c>
      <c r="AG182" s="151">
        <v>46600012</v>
      </c>
      <c r="AH182" s="141" t="s">
        <v>201</v>
      </c>
      <c r="AI182" s="8">
        <v>42736</v>
      </c>
      <c r="AJ182" s="8">
        <v>42736</v>
      </c>
      <c r="AK182" s="146">
        <v>43100</v>
      </c>
      <c r="AL182" s="9">
        <v>2017</v>
      </c>
      <c r="AM182" s="9"/>
      <c r="AN182" s="137"/>
      <c r="AO182" s="9"/>
      <c r="AP182" s="9"/>
      <c r="AQ182" s="9"/>
      <c r="AR182" s="9"/>
      <c r="AS182" s="9"/>
      <c r="AT182" s="9"/>
      <c r="AU182" s="9"/>
      <c r="AV182" s="9"/>
      <c r="AW182" s="136" t="s">
        <v>808</v>
      </c>
    </row>
    <row r="183" spans="1:49" s="143" customFormat="1" ht="112.5">
      <c r="A183" s="136">
        <v>7</v>
      </c>
      <c r="B183" s="136" t="s">
        <v>843</v>
      </c>
      <c r="C183" s="136" t="s">
        <v>131</v>
      </c>
      <c r="D183" s="136" t="s">
        <v>685</v>
      </c>
      <c r="E183" s="136" t="s">
        <v>71</v>
      </c>
      <c r="F183" s="136">
        <v>818770</v>
      </c>
      <c r="G183" s="10" t="s">
        <v>844</v>
      </c>
      <c r="H183" s="136" t="s">
        <v>824</v>
      </c>
      <c r="I183" s="9" t="s">
        <v>825</v>
      </c>
      <c r="J183" s="136" t="s">
        <v>2585</v>
      </c>
      <c r="K183" s="136" t="s">
        <v>675</v>
      </c>
      <c r="L183" s="140" t="s">
        <v>137</v>
      </c>
      <c r="M183" s="140" t="s">
        <v>89</v>
      </c>
      <c r="N183" s="136" t="s">
        <v>834</v>
      </c>
      <c r="O183" s="137">
        <v>1304.42236</v>
      </c>
      <c r="P183" s="137">
        <v>1304.42236</v>
      </c>
      <c r="Q183" s="137">
        <v>1304.42236</v>
      </c>
      <c r="R183" s="137">
        <f t="shared" si="19"/>
        <v>1539.2183848</v>
      </c>
      <c r="S183" s="140" t="s">
        <v>73</v>
      </c>
      <c r="T183" s="136" t="s">
        <v>131</v>
      </c>
      <c r="U183" s="140" t="s">
        <v>224</v>
      </c>
      <c r="V183" s="8">
        <v>42736</v>
      </c>
      <c r="W183" s="8">
        <v>42736</v>
      </c>
      <c r="X183" s="9" t="s">
        <v>210</v>
      </c>
      <c r="Y183" s="141" t="s">
        <v>845</v>
      </c>
      <c r="Z183" s="9">
        <v>5029004624</v>
      </c>
      <c r="AA183" s="9">
        <v>502901001</v>
      </c>
      <c r="AB183" s="141" t="s">
        <v>844</v>
      </c>
      <c r="AC183" s="136" t="s">
        <v>209</v>
      </c>
      <c r="AD183" s="9">
        <v>233</v>
      </c>
      <c r="AE183" s="9" t="s">
        <v>606</v>
      </c>
      <c r="AF183" s="136">
        <v>701.51</v>
      </c>
      <c r="AG183" s="151">
        <v>46600013</v>
      </c>
      <c r="AH183" s="141" t="s">
        <v>201</v>
      </c>
      <c r="AI183" s="8">
        <v>42736</v>
      </c>
      <c r="AJ183" s="8">
        <v>42736</v>
      </c>
      <c r="AK183" s="146">
        <v>43100</v>
      </c>
      <c r="AL183" s="9">
        <v>2017</v>
      </c>
      <c r="AM183" s="9"/>
      <c r="AN183" s="137"/>
      <c r="AO183" s="9"/>
      <c r="AP183" s="9"/>
      <c r="AQ183" s="9"/>
      <c r="AR183" s="9"/>
      <c r="AS183" s="9"/>
      <c r="AT183" s="9"/>
      <c r="AU183" s="9"/>
      <c r="AV183" s="9"/>
      <c r="AW183" s="136" t="s">
        <v>808</v>
      </c>
    </row>
    <row r="184" spans="1:49" s="143" customFormat="1" ht="112.5">
      <c r="A184" s="136">
        <v>7</v>
      </c>
      <c r="B184" s="136" t="s">
        <v>846</v>
      </c>
      <c r="C184" s="136" t="s">
        <v>131</v>
      </c>
      <c r="D184" s="136" t="s">
        <v>685</v>
      </c>
      <c r="E184" s="136" t="s">
        <v>71</v>
      </c>
      <c r="F184" s="136">
        <v>818771</v>
      </c>
      <c r="G184" s="10" t="s">
        <v>847</v>
      </c>
      <c r="H184" s="136" t="s">
        <v>824</v>
      </c>
      <c r="I184" s="9" t="s">
        <v>825</v>
      </c>
      <c r="J184" s="136" t="s">
        <v>2585</v>
      </c>
      <c r="K184" s="136" t="s">
        <v>675</v>
      </c>
      <c r="L184" s="140" t="s">
        <v>137</v>
      </c>
      <c r="M184" s="140" t="s">
        <v>89</v>
      </c>
      <c r="N184" s="136" t="s">
        <v>834</v>
      </c>
      <c r="O184" s="137">
        <v>2434.9223500000003</v>
      </c>
      <c r="P184" s="137">
        <v>2434.9223500000003</v>
      </c>
      <c r="Q184" s="137">
        <v>2434.9223500000003</v>
      </c>
      <c r="R184" s="137">
        <f t="shared" si="19"/>
        <v>2873.2083730000004</v>
      </c>
      <c r="S184" s="140" t="s">
        <v>73</v>
      </c>
      <c r="T184" s="136" t="s">
        <v>131</v>
      </c>
      <c r="U184" s="140" t="s">
        <v>224</v>
      </c>
      <c r="V184" s="8">
        <v>42736</v>
      </c>
      <c r="W184" s="8">
        <v>42736</v>
      </c>
      <c r="X184" s="9" t="s">
        <v>210</v>
      </c>
      <c r="Y184" s="141" t="s">
        <v>848</v>
      </c>
      <c r="Z184" s="9">
        <v>5044046731</v>
      </c>
      <c r="AA184" s="9">
        <v>504401001</v>
      </c>
      <c r="AB184" s="141" t="s">
        <v>847</v>
      </c>
      <c r="AC184" s="136" t="s">
        <v>209</v>
      </c>
      <c r="AD184" s="9">
        <v>234</v>
      </c>
      <c r="AE184" s="9" t="s">
        <v>606</v>
      </c>
      <c r="AF184" s="136" t="s">
        <v>849</v>
      </c>
      <c r="AG184" s="151">
        <v>46600014</v>
      </c>
      <c r="AH184" s="141" t="s">
        <v>201</v>
      </c>
      <c r="AI184" s="8">
        <v>42736</v>
      </c>
      <c r="AJ184" s="8">
        <v>42736</v>
      </c>
      <c r="AK184" s="146">
        <v>43100</v>
      </c>
      <c r="AL184" s="9">
        <v>2017</v>
      </c>
      <c r="AM184" s="9"/>
      <c r="AN184" s="137"/>
      <c r="AO184" s="9"/>
      <c r="AP184" s="9"/>
      <c r="AQ184" s="9"/>
      <c r="AR184" s="9"/>
      <c r="AS184" s="9"/>
      <c r="AT184" s="9"/>
      <c r="AU184" s="9"/>
      <c r="AV184" s="9"/>
      <c r="AW184" s="136" t="s">
        <v>808</v>
      </c>
    </row>
    <row r="185" spans="1:49" s="143" customFormat="1" ht="112.5">
      <c r="A185" s="136">
        <v>7</v>
      </c>
      <c r="B185" s="136" t="s">
        <v>850</v>
      </c>
      <c r="C185" s="136" t="s">
        <v>131</v>
      </c>
      <c r="D185" s="136" t="s">
        <v>685</v>
      </c>
      <c r="E185" s="136" t="s">
        <v>71</v>
      </c>
      <c r="F185" s="136">
        <v>818772</v>
      </c>
      <c r="G185" s="10" t="s">
        <v>851</v>
      </c>
      <c r="H185" s="136" t="s">
        <v>824</v>
      </c>
      <c r="I185" s="9" t="s">
        <v>825</v>
      </c>
      <c r="J185" s="136" t="s">
        <v>2585</v>
      </c>
      <c r="K185" s="136" t="s">
        <v>675</v>
      </c>
      <c r="L185" s="140" t="s">
        <v>137</v>
      </c>
      <c r="M185" s="140" t="s">
        <v>89</v>
      </c>
      <c r="N185" s="136" t="s">
        <v>826</v>
      </c>
      <c r="O185" s="137">
        <v>445.15555000000001</v>
      </c>
      <c r="P185" s="137">
        <v>445.15555000000001</v>
      </c>
      <c r="Q185" s="137">
        <v>445.15555000000001</v>
      </c>
      <c r="R185" s="137">
        <f t="shared" ref="R185:R216" si="21">Q185*1.18</f>
        <v>525.28354899999999</v>
      </c>
      <c r="S185" s="140" t="s">
        <v>73</v>
      </c>
      <c r="T185" s="136" t="s">
        <v>131</v>
      </c>
      <c r="U185" s="140" t="s">
        <v>224</v>
      </c>
      <c r="V185" s="8">
        <v>42736</v>
      </c>
      <c r="W185" s="8">
        <v>42736</v>
      </c>
      <c r="X185" s="9" t="s">
        <v>210</v>
      </c>
      <c r="Y185" s="141" t="s">
        <v>852</v>
      </c>
      <c r="Z185" s="9">
        <v>5020052207</v>
      </c>
      <c r="AA185" s="9">
        <v>502001001</v>
      </c>
      <c r="AB185" s="141" t="s">
        <v>851</v>
      </c>
      <c r="AC185" s="136" t="s">
        <v>209</v>
      </c>
      <c r="AD185" s="9">
        <v>235</v>
      </c>
      <c r="AE185" s="9" t="s">
        <v>606</v>
      </c>
      <c r="AF185" s="136">
        <v>292</v>
      </c>
      <c r="AG185" s="151">
        <v>46600015</v>
      </c>
      <c r="AH185" s="141" t="s">
        <v>201</v>
      </c>
      <c r="AI185" s="8">
        <v>42736</v>
      </c>
      <c r="AJ185" s="8">
        <v>42736</v>
      </c>
      <c r="AK185" s="146">
        <v>43100</v>
      </c>
      <c r="AL185" s="9">
        <v>2017</v>
      </c>
      <c r="AM185" s="9"/>
      <c r="AN185" s="137"/>
      <c r="AO185" s="9"/>
      <c r="AP185" s="9"/>
      <c r="AQ185" s="9"/>
      <c r="AR185" s="9"/>
      <c r="AS185" s="9"/>
      <c r="AT185" s="9"/>
      <c r="AU185" s="9"/>
      <c r="AV185" s="9"/>
      <c r="AW185" s="136" t="s">
        <v>808</v>
      </c>
    </row>
    <row r="186" spans="1:49" s="143" customFormat="1" ht="112.5">
      <c r="A186" s="136">
        <v>7</v>
      </c>
      <c r="B186" s="136" t="s">
        <v>853</v>
      </c>
      <c r="C186" s="136" t="s">
        <v>131</v>
      </c>
      <c r="D186" s="136" t="s">
        <v>685</v>
      </c>
      <c r="E186" s="136" t="s">
        <v>71</v>
      </c>
      <c r="F186" s="136">
        <v>818773</v>
      </c>
      <c r="G186" s="10" t="s">
        <v>854</v>
      </c>
      <c r="H186" s="136" t="s">
        <v>824</v>
      </c>
      <c r="I186" s="9" t="s">
        <v>825</v>
      </c>
      <c r="J186" s="136" t="s">
        <v>2585</v>
      </c>
      <c r="K186" s="136" t="s">
        <v>675</v>
      </c>
      <c r="L186" s="140" t="s">
        <v>137</v>
      </c>
      <c r="M186" s="140" t="s">
        <v>89</v>
      </c>
      <c r="N186" s="136" t="s">
        <v>834</v>
      </c>
      <c r="O186" s="137">
        <v>899.52734999999996</v>
      </c>
      <c r="P186" s="137">
        <v>899.52734999999996</v>
      </c>
      <c r="Q186" s="137">
        <v>899.52734999999996</v>
      </c>
      <c r="R186" s="137">
        <f t="shared" si="21"/>
        <v>1061.4422729999999</v>
      </c>
      <c r="S186" s="140" t="s">
        <v>73</v>
      </c>
      <c r="T186" s="136" t="s">
        <v>131</v>
      </c>
      <c r="U186" s="140" t="s">
        <v>224</v>
      </c>
      <c r="V186" s="8">
        <v>42736</v>
      </c>
      <c r="W186" s="8">
        <v>42736</v>
      </c>
      <c r="X186" s="9" t="s">
        <v>210</v>
      </c>
      <c r="Y186" s="141" t="s">
        <v>855</v>
      </c>
      <c r="Z186" s="9">
        <v>5078015918</v>
      </c>
      <c r="AA186" s="9">
        <v>507801001</v>
      </c>
      <c r="AB186" s="141" t="s">
        <v>854</v>
      </c>
      <c r="AC186" s="136" t="s">
        <v>209</v>
      </c>
      <c r="AD186" s="9">
        <v>236</v>
      </c>
      <c r="AE186" s="9" t="s">
        <v>606</v>
      </c>
      <c r="AF186" s="136">
        <v>390.04</v>
      </c>
      <c r="AG186" s="151">
        <v>46600016</v>
      </c>
      <c r="AH186" s="141" t="s">
        <v>201</v>
      </c>
      <c r="AI186" s="8">
        <v>42736</v>
      </c>
      <c r="AJ186" s="8">
        <v>42736</v>
      </c>
      <c r="AK186" s="146">
        <v>43100</v>
      </c>
      <c r="AL186" s="9">
        <v>2017</v>
      </c>
      <c r="AM186" s="9"/>
      <c r="AN186" s="137"/>
      <c r="AO186" s="9"/>
      <c r="AP186" s="9"/>
      <c r="AQ186" s="9"/>
      <c r="AR186" s="9"/>
      <c r="AS186" s="9"/>
      <c r="AT186" s="9"/>
      <c r="AU186" s="9"/>
      <c r="AV186" s="9"/>
      <c r="AW186" s="136" t="s">
        <v>808</v>
      </c>
    </row>
    <row r="187" spans="1:49" s="143" customFormat="1" ht="112.5">
      <c r="A187" s="136">
        <v>7</v>
      </c>
      <c r="B187" s="136" t="s">
        <v>856</v>
      </c>
      <c r="C187" s="136" t="s">
        <v>131</v>
      </c>
      <c r="D187" s="136" t="s">
        <v>685</v>
      </c>
      <c r="E187" s="136" t="s">
        <v>71</v>
      </c>
      <c r="F187" s="136">
        <v>818774</v>
      </c>
      <c r="G187" s="10" t="s">
        <v>857</v>
      </c>
      <c r="H187" s="136" t="s">
        <v>824</v>
      </c>
      <c r="I187" s="9" t="s">
        <v>825</v>
      </c>
      <c r="J187" s="136" t="s">
        <v>2585</v>
      </c>
      <c r="K187" s="136" t="s">
        <v>675</v>
      </c>
      <c r="L187" s="140" t="s">
        <v>137</v>
      </c>
      <c r="M187" s="140" t="s">
        <v>89</v>
      </c>
      <c r="N187" s="136" t="s">
        <v>834</v>
      </c>
      <c r="O187" s="137">
        <v>632.00502000000006</v>
      </c>
      <c r="P187" s="137">
        <v>632.00502000000006</v>
      </c>
      <c r="Q187" s="137">
        <v>632.00502000000006</v>
      </c>
      <c r="R187" s="137">
        <f t="shared" si="21"/>
        <v>745.76592360000006</v>
      </c>
      <c r="S187" s="140" t="s">
        <v>73</v>
      </c>
      <c r="T187" s="136" t="s">
        <v>131</v>
      </c>
      <c r="U187" s="140" t="s">
        <v>224</v>
      </c>
      <c r="V187" s="8">
        <v>42736</v>
      </c>
      <c r="W187" s="8">
        <v>42736</v>
      </c>
      <c r="X187" s="9" t="s">
        <v>210</v>
      </c>
      <c r="Y187" s="141" t="s">
        <v>858</v>
      </c>
      <c r="Z187" s="9">
        <v>7729698690</v>
      </c>
      <c r="AA187" s="9">
        <v>772901001</v>
      </c>
      <c r="AB187" s="141" t="s">
        <v>857</v>
      </c>
      <c r="AC187" s="136" t="s">
        <v>209</v>
      </c>
      <c r="AD187" s="9">
        <v>237</v>
      </c>
      <c r="AE187" s="9" t="s">
        <v>606</v>
      </c>
      <c r="AF187" s="136">
        <v>357.91</v>
      </c>
      <c r="AG187" s="151">
        <v>46600017</v>
      </c>
      <c r="AH187" s="141" t="s">
        <v>201</v>
      </c>
      <c r="AI187" s="8">
        <v>42736</v>
      </c>
      <c r="AJ187" s="8">
        <v>42736</v>
      </c>
      <c r="AK187" s="146">
        <v>43100</v>
      </c>
      <c r="AL187" s="9">
        <v>2017</v>
      </c>
      <c r="AM187" s="9"/>
      <c r="AN187" s="137"/>
      <c r="AO187" s="9"/>
      <c r="AP187" s="9"/>
      <c r="AQ187" s="9"/>
      <c r="AR187" s="9"/>
      <c r="AS187" s="9"/>
      <c r="AT187" s="9"/>
      <c r="AU187" s="9"/>
      <c r="AV187" s="9"/>
      <c r="AW187" s="136" t="s">
        <v>808</v>
      </c>
    </row>
    <row r="188" spans="1:49" s="143" customFormat="1" ht="67.5">
      <c r="A188" s="136">
        <v>7</v>
      </c>
      <c r="B188" s="136" t="s">
        <v>859</v>
      </c>
      <c r="C188" s="136" t="s">
        <v>131</v>
      </c>
      <c r="D188" s="136" t="s">
        <v>860</v>
      </c>
      <c r="E188" s="136" t="s">
        <v>71</v>
      </c>
      <c r="F188" s="136">
        <v>818782</v>
      </c>
      <c r="G188" s="10" t="s">
        <v>861</v>
      </c>
      <c r="H188" s="136" t="s">
        <v>862</v>
      </c>
      <c r="I188" s="9" t="s">
        <v>863</v>
      </c>
      <c r="J188" s="136" t="s">
        <v>298</v>
      </c>
      <c r="K188" s="136" t="s">
        <v>675</v>
      </c>
      <c r="L188" s="140" t="s">
        <v>137</v>
      </c>
      <c r="M188" s="140" t="s">
        <v>124</v>
      </c>
      <c r="N188" s="136" t="s">
        <v>676</v>
      </c>
      <c r="O188" s="137">
        <v>21910.681359999999</v>
      </c>
      <c r="P188" s="137">
        <v>18258.901133333333</v>
      </c>
      <c r="Q188" s="137">
        <v>21910.681359999999</v>
      </c>
      <c r="R188" s="137">
        <f t="shared" si="21"/>
        <v>25854.604004799996</v>
      </c>
      <c r="S188" s="140" t="str">
        <f>IF(R188&gt;10000,"Открытый конкурс","Открытый запрос предложений")</f>
        <v>Открытый конкурс</v>
      </c>
      <c r="T188" s="136" t="s">
        <v>131</v>
      </c>
      <c r="U188" s="140" t="s">
        <v>215</v>
      </c>
      <c r="V188" s="8">
        <v>42715</v>
      </c>
      <c r="W188" s="8">
        <v>42775</v>
      </c>
      <c r="X188" s="9"/>
      <c r="Y188" s="141"/>
      <c r="Z188" s="9"/>
      <c r="AA188" s="9"/>
      <c r="AB188" s="141" t="s">
        <v>861</v>
      </c>
      <c r="AC188" s="136" t="s">
        <v>209</v>
      </c>
      <c r="AD188" s="9">
        <v>55</v>
      </c>
      <c r="AE188" s="9" t="s">
        <v>560</v>
      </c>
      <c r="AF188" s="136">
        <v>130376.88</v>
      </c>
      <c r="AG188" s="151">
        <v>46600018</v>
      </c>
      <c r="AH188" s="141" t="s">
        <v>201</v>
      </c>
      <c r="AI188" s="8">
        <v>42795</v>
      </c>
      <c r="AJ188" s="146">
        <v>42795</v>
      </c>
      <c r="AK188" s="8">
        <v>43159</v>
      </c>
      <c r="AL188" s="9" t="s">
        <v>310</v>
      </c>
      <c r="AM188" s="9"/>
      <c r="AN188" s="137"/>
      <c r="AO188" s="9"/>
      <c r="AP188" s="9"/>
      <c r="AQ188" s="9"/>
      <c r="AR188" s="9"/>
      <c r="AS188" s="9"/>
      <c r="AT188" s="9"/>
      <c r="AU188" s="9"/>
      <c r="AV188" s="9"/>
      <c r="AW188" s="136" t="s">
        <v>864</v>
      </c>
    </row>
    <row r="189" spans="1:49" s="143" customFormat="1" ht="101.25">
      <c r="A189" s="136">
        <v>7</v>
      </c>
      <c r="B189" s="136" t="s">
        <v>865</v>
      </c>
      <c r="C189" s="136" t="s">
        <v>131</v>
      </c>
      <c r="D189" s="136" t="s">
        <v>866</v>
      </c>
      <c r="E189" s="136" t="s">
        <v>71</v>
      </c>
      <c r="F189" s="136">
        <v>818784</v>
      </c>
      <c r="G189" s="10" t="s">
        <v>867</v>
      </c>
      <c r="H189" s="136" t="s">
        <v>868</v>
      </c>
      <c r="I189" s="9" t="s">
        <v>1050</v>
      </c>
      <c r="J189" s="136" t="s">
        <v>298</v>
      </c>
      <c r="K189" s="136" t="s">
        <v>675</v>
      </c>
      <c r="L189" s="140" t="s">
        <v>137</v>
      </c>
      <c r="M189" s="140" t="s">
        <v>104</v>
      </c>
      <c r="N189" s="136" t="s">
        <v>676</v>
      </c>
      <c r="O189" s="137">
        <v>2164.6</v>
      </c>
      <c r="P189" s="137">
        <v>2164.6</v>
      </c>
      <c r="Q189" s="137">
        <v>2164.6</v>
      </c>
      <c r="R189" s="137">
        <f t="shared" si="21"/>
        <v>2554.2279999999996</v>
      </c>
      <c r="S189" s="136" t="s">
        <v>214</v>
      </c>
      <c r="T189" s="136" t="s">
        <v>131</v>
      </c>
      <c r="U189" s="140" t="s">
        <v>215</v>
      </c>
      <c r="V189" s="8">
        <v>42671</v>
      </c>
      <c r="W189" s="8">
        <v>42716</v>
      </c>
      <c r="X189" s="9"/>
      <c r="Y189" s="141"/>
      <c r="Z189" s="9"/>
      <c r="AA189" s="9"/>
      <c r="AB189" s="141" t="s">
        <v>867</v>
      </c>
      <c r="AC189" s="136" t="s">
        <v>209</v>
      </c>
      <c r="AD189" s="9">
        <v>796</v>
      </c>
      <c r="AE189" s="9" t="s">
        <v>177</v>
      </c>
      <c r="AF189" s="136">
        <v>19</v>
      </c>
      <c r="AG189" s="151">
        <v>46600019</v>
      </c>
      <c r="AH189" s="141" t="s">
        <v>201</v>
      </c>
      <c r="AI189" s="8">
        <v>42736</v>
      </c>
      <c r="AJ189" s="8">
        <v>42736</v>
      </c>
      <c r="AK189" s="146">
        <v>43100</v>
      </c>
      <c r="AL189" s="9">
        <v>2017</v>
      </c>
      <c r="AM189" s="9"/>
      <c r="AN189" s="137"/>
      <c r="AO189" s="9"/>
      <c r="AP189" s="9"/>
      <c r="AQ189" s="9"/>
      <c r="AR189" s="9"/>
      <c r="AS189" s="9"/>
      <c r="AT189" s="9"/>
      <c r="AU189" s="9"/>
      <c r="AV189" s="9"/>
      <c r="AW189" s="136" t="s">
        <v>869</v>
      </c>
    </row>
    <row r="190" spans="1:49" s="143" customFormat="1" ht="112.5">
      <c r="A190" s="136">
        <v>7</v>
      </c>
      <c r="B190" s="136" t="s">
        <v>199</v>
      </c>
      <c r="C190" s="136" t="s">
        <v>131</v>
      </c>
      <c r="D190" s="136" t="s">
        <v>189</v>
      </c>
      <c r="E190" s="136" t="s">
        <v>71</v>
      </c>
      <c r="F190" s="136">
        <v>818788</v>
      </c>
      <c r="G190" s="10" t="s">
        <v>871</v>
      </c>
      <c r="H190" s="136" t="s">
        <v>870</v>
      </c>
      <c r="I190" s="9" t="s">
        <v>192</v>
      </c>
      <c r="J190" s="136" t="s">
        <v>675</v>
      </c>
      <c r="K190" s="136" t="s">
        <v>675</v>
      </c>
      <c r="L190" s="140" t="s">
        <v>137</v>
      </c>
      <c r="M190" s="140" t="s">
        <v>106</v>
      </c>
      <c r="N190" s="136" t="s">
        <v>872</v>
      </c>
      <c r="O190" s="137">
        <v>695.6</v>
      </c>
      <c r="P190" s="137">
        <v>695.6</v>
      </c>
      <c r="Q190" s="137">
        <v>695.6</v>
      </c>
      <c r="R190" s="137">
        <f t="shared" si="21"/>
        <v>820.80799999999999</v>
      </c>
      <c r="S190" s="140" t="s">
        <v>73</v>
      </c>
      <c r="T190" s="136" t="s">
        <v>131</v>
      </c>
      <c r="U190" s="140" t="s">
        <v>224</v>
      </c>
      <c r="V190" s="8">
        <v>42736</v>
      </c>
      <c r="W190" s="8">
        <v>42736</v>
      </c>
      <c r="X190" s="9" t="s">
        <v>210</v>
      </c>
      <c r="Y190" s="141" t="s">
        <v>873</v>
      </c>
      <c r="Z190" s="9">
        <v>7710016640</v>
      </c>
      <c r="AA190" s="9">
        <v>503202001</v>
      </c>
      <c r="AB190" s="141" t="s">
        <v>871</v>
      </c>
      <c r="AC190" s="136" t="s">
        <v>209</v>
      </c>
      <c r="AD190" s="9" t="s">
        <v>195</v>
      </c>
      <c r="AE190" s="9" t="s">
        <v>196</v>
      </c>
      <c r="AF190" s="136" t="s">
        <v>874</v>
      </c>
      <c r="AG190" s="151">
        <v>46623101</v>
      </c>
      <c r="AH190" s="141" t="s">
        <v>875</v>
      </c>
      <c r="AI190" s="8">
        <v>42736</v>
      </c>
      <c r="AJ190" s="8">
        <v>42736</v>
      </c>
      <c r="AK190" s="146">
        <v>43100</v>
      </c>
      <c r="AL190" s="9">
        <v>2017</v>
      </c>
      <c r="AM190" s="141" t="s">
        <v>198</v>
      </c>
      <c r="AN190" s="137"/>
      <c r="AO190" s="9"/>
      <c r="AP190" s="9"/>
      <c r="AQ190" s="9"/>
      <c r="AR190" s="9"/>
      <c r="AS190" s="9"/>
      <c r="AT190" s="9"/>
      <c r="AU190" s="9"/>
      <c r="AV190" s="9"/>
      <c r="AW190" s="136" t="s">
        <v>1908</v>
      </c>
    </row>
    <row r="191" spans="1:49" s="143" customFormat="1" ht="101.25">
      <c r="A191" s="136">
        <v>7</v>
      </c>
      <c r="B191" s="136" t="s">
        <v>202</v>
      </c>
      <c r="C191" s="136" t="s">
        <v>131</v>
      </c>
      <c r="D191" s="136" t="s">
        <v>189</v>
      </c>
      <c r="E191" s="136" t="s">
        <v>71</v>
      </c>
      <c r="F191" s="136">
        <v>818790</v>
      </c>
      <c r="G191" s="10" t="s">
        <v>200</v>
      </c>
      <c r="H191" s="136" t="s">
        <v>870</v>
      </c>
      <c r="I191" s="9" t="s">
        <v>192</v>
      </c>
      <c r="J191" s="136" t="s">
        <v>675</v>
      </c>
      <c r="K191" s="136" t="s">
        <v>675</v>
      </c>
      <c r="L191" s="140" t="s">
        <v>137</v>
      </c>
      <c r="M191" s="140" t="s">
        <v>106</v>
      </c>
      <c r="N191" s="136" t="s">
        <v>876</v>
      </c>
      <c r="O191" s="137">
        <v>930.6</v>
      </c>
      <c r="P191" s="137">
        <v>930.6</v>
      </c>
      <c r="Q191" s="137">
        <v>930.6</v>
      </c>
      <c r="R191" s="137">
        <f t="shared" si="21"/>
        <v>1098.1079999999999</v>
      </c>
      <c r="S191" s="140" t="s">
        <v>73</v>
      </c>
      <c r="T191" s="136" t="s">
        <v>131</v>
      </c>
      <c r="U191" s="140" t="s">
        <v>224</v>
      </c>
      <c r="V191" s="8">
        <v>42736</v>
      </c>
      <c r="W191" s="8">
        <v>42736</v>
      </c>
      <c r="X191" s="9" t="s">
        <v>210</v>
      </c>
      <c r="Y191" s="141" t="s">
        <v>877</v>
      </c>
      <c r="Z191" s="9">
        <v>7707049388</v>
      </c>
      <c r="AA191" s="9">
        <v>773443001</v>
      </c>
      <c r="AB191" s="141" t="s">
        <v>200</v>
      </c>
      <c r="AC191" s="136" t="s">
        <v>1935</v>
      </c>
      <c r="AD191" s="9" t="s">
        <v>195</v>
      </c>
      <c r="AE191" s="9" t="s">
        <v>196</v>
      </c>
      <c r="AF191" s="136" t="s">
        <v>878</v>
      </c>
      <c r="AG191" s="151">
        <v>46652101</v>
      </c>
      <c r="AH191" s="141" t="s">
        <v>879</v>
      </c>
      <c r="AI191" s="8">
        <v>42736</v>
      </c>
      <c r="AJ191" s="8">
        <v>42736</v>
      </c>
      <c r="AK191" s="146">
        <v>43100</v>
      </c>
      <c r="AL191" s="9">
        <v>2017</v>
      </c>
      <c r="AM191" s="141" t="s">
        <v>198</v>
      </c>
      <c r="AN191" s="137"/>
      <c r="AO191" s="9"/>
      <c r="AP191" s="9"/>
      <c r="AQ191" s="9"/>
      <c r="AR191" s="9"/>
      <c r="AS191" s="9"/>
      <c r="AT191" s="9"/>
      <c r="AU191" s="9"/>
      <c r="AV191" s="9"/>
      <c r="AW191" s="136" t="s">
        <v>1908</v>
      </c>
    </row>
    <row r="192" spans="1:49" s="143" customFormat="1" ht="112.5">
      <c r="A192" s="136">
        <v>7</v>
      </c>
      <c r="B192" s="136" t="s">
        <v>203</v>
      </c>
      <c r="C192" s="136" t="s">
        <v>131</v>
      </c>
      <c r="D192" s="136" t="s">
        <v>189</v>
      </c>
      <c r="E192" s="136" t="s">
        <v>71</v>
      </c>
      <c r="F192" s="136">
        <v>818792</v>
      </c>
      <c r="G192" s="10" t="s">
        <v>204</v>
      </c>
      <c r="H192" s="136" t="s">
        <v>870</v>
      </c>
      <c r="I192" s="9" t="s">
        <v>192</v>
      </c>
      <c r="J192" s="136" t="s">
        <v>675</v>
      </c>
      <c r="K192" s="136" t="s">
        <v>675</v>
      </c>
      <c r="L192" s="140" t="s">
        <v>137</v>
      </c>
      <c r="M192" s="140" t="s">
        <v>106</v>
      </c>
      <c r="N192" s="136" t="s">
        <v>872</v>
      </c>
      <c r="O192" s="137">
        <v>1170.1565000000001</v>
      </c>
      <c r="P192" s="137">
        <v>1170.1565000000001</v>
      </c>
      <c r="Q192" s="137">
        <v>1170.1565000000001</v>
      </c>
      <c r="R192" s="137">
        <f t="shared" si="21"/>
        <v>1380.78467</v>
      </c>
      <c r="S192" s="140" t="s">
        <v>73</v>
      </c>
      <c r="T192" s="136" t="s">
        <v>131</v>
      </c>
      <c r="U192" s="140" t="s">
        <v>224</v>
      </c>
      <c r="V192" s="8">
        <v>42736</v>
      </c>
      <c r="W192" s="8">
        <v>42736</v>
      </c>
      <c r="X192" s="9" t="s">
        <v>210</v>
      </c>
      <c r="Y192" s="141" t="s">
        <v>877</v>
      </c>
      <c r="Z192" s="9">
        <v>7707049388</v>
      </c>
      <c r="AA192" s="9">
        <v>773443001</v>
      </c>
      <c r="AB192" s="141" t="s">
        <v>204</v>
      </c>
      <c r="AC192" s="136" t="s">
        <v>209</v>
      </c>
      <c r="AD192" s="9" t="s">
        <v>195</v>
      </c>
      <c r="AE192" s="9" t="s">
        <v>196</v>
      </c>
      <c r="AF192" s="136" t="s">
        <v>880</v>
      </c>
      <c r="AG192" s="151">
        <v>46634101</v>
      </c>
      <c r="AH192" s="141" t="s">
        <v>881</v>
      </c>
      <c r="AI192" s="8">
        <v>42736</v>
      </c>
      <c r="AJ192" s="8">
        <v>42736</v>
      </c>
      <c r="AK192" s="146">
        <v>43100</v>
      </c>
      <c r="AL192" s="9">
        <v>2017</v>
      </c>
      <c r="AM192" s="141" t="s">
        <v>198</v>
      </c>
      <c r="AN192" s="137"/>
      <c r="AO192" s="9"/>
      <c r="AP192" s="9"/>
      <c r="AQ192" s="9"/>
      <c r="AR192" s="9"/>
      <c r="AS192" s="9"/>
      <c r="AT192" s="9"/>
      <c r="AU192" s="9"/>
      <c r="AV192" s="9"/>
      <c r="AW192" s="136" t="s">
        <v>1908</v>
      </c>
    </row>
    <row r="193" spans="1:49" s="143" customFormat="1" ht="112.5">
      <c r="A193" s="136">
        <v>7</v>
      </c>
      <c r="B193" s="136" t="s">
        <v>205</v>
      </c>
      <c r="C193" s="136" t="s">
        <v>131</v>
      </c>
      <c r="D193" s="136" t="s">
        <v>189</v>
      </c>
      <c r="E193" s="136" t="s">
        <v>71</v>
      </c>
      <c r="F193" s="136">
        <v>818794</v>
      </c>
      <c r="G193" s="10" t="s">
        <v>882</v>
      </c>
      <c r="H193" s="136" t="s">
        <v>870</v>
      </c>
      <c r="I193" s="9" t="s">
        <v>192</v>
      </c>
      <c r="J193" s="136" t="s">
        <v>675</v>
      </c>
      <c r="K193" s="136" t="s">
        <v>675</v>
      </c>
      <c r="L193" s="140" t="s">
        <v>137</v>
      </c>
      <c r="M193" s="140" t="s">
        <v>106</v>
      </c>
      <c r="N193" s="136" t="s">
        <v>872</v>
      </c>
      <c r="O193" s="137">
        <v>880.44650000000001</v>
      </c>
      <c r="P193" s="137">
        <v>880.44650000000001</v>
      </c>
      <c r="Q193" s="137">
        <v>880.44650000000001</v>
      </c>
      <c r="R193" s="137">
        <f t="shared" si="21"/>
        <v>1038.92687</v>
      </c>
      <c r="S193" s="140" t="s">
        <v>73</v>
      </c>
      <c r="T193" s="136" t="s">
        <v>131</v>
      </c>
      <c r="U193" s="140" t="s">
        <v>224</v>
      </c>
      <c r="V193" s="8">
        <v>42736</v>
      </c>
      <c r="W193" s="8">
        <v>42736</v>
      </c>
      <c r="X193" s="9" t="s">
        <v>210</v>
      </c>
      <c r="Y193" s="141" t="s">
        <v>877</v>
      </c>
      <c r="Z193" s="9">
        <v>7707049388</v>
      </c>
      <c r="AA193" s="9">
        <v>773443001</v>
      </c>
      <c r="AB193" s="141" t="s">
        <v>882</v>
      </c>
      <c r="AC193" s="136" t="s">
        <v>209</v>
      </c>
      <c r="AD193" s="9" t="s">
        <v>195</v>
      </c>
      <c r="AE193" s="9" t="s">
        <v>196</v>
      </c>
      <c r="AF193" s="136" t="s">
        <v>883</v>
      </c>
      <c r="AG193" s="151">
        <v>46634101</v>
      </c>
      <c r="AH193" s="141" t="s">
        <v>881</v>
      </c>
      <c r="AI193" s="8">
        <v>42736</v>
      </c>
      <c r="AJ193" s="8">
        <v>42736</v>
      </c>
      <c r="AK193" s="146">
        <v>43100</v>
      </c>
      <c r="AL193" s="9">
        <v>2017</v>
      </c>
      <c r="AM193" s="141" t="s">
        <v>198</v>
      </c>
      <c r="AN193" s="137"/>
      <c r="AO193" s="9"/>
      <c r="AP193" s="9"/>
      <c r="AQ193" s="9"/>
      <c r="AR193" s="9"/>
      <c r="AS193" s="9"/>
      <c r="AT193" s="9"/>
      <c r="AU193" s="9"/>
      <c r="AV193" s="9"/>
      <c r="AW193" s="136" t="s">
        <v>1908</v>
      </c>
    </row>
    <row r="194" spans="1:49" s="143" customFormat="1" ht="101.25">
      <c r="A194" s="136">
        <v>7</v>
      </c>
      <c r="B194" s="136" t="s">
        <v>206</v>
      </c>
      <c r="C194" s="136" t="s">
        <v>131</v>
      </c>
      <c r="D194" s="136" t="s">
        <v>189</v>
      </c>
      <c r="E194" s="136" t="s">
        <v>71</v>
      </c>
      <c r="F194" s="136">
        <v>818795</v>
      </c>
      <c r="G194" s="10" t="s">
        <v>200</v>
      </c>
      <c r="H194" s="136" t="s">
        <v>870</v>
      </c>
      <c r="I194" s="9" t="s">
        <v>192</v>
      </c>
      <c r="J194" s="136" t="s">
        <v>675</v>
      </c>
      <c r="K194" s="136" t="s">
        <v>675</v>
      </c>
      <c r="L194" s="140" t="s">
        <v>137</v>
      </c>
      <c r="M194" s="140" t="s">
        <v>106</v>
      </c>
      <c r="N194" s="136" t="s">
        <v>876</v>
      </c>
      <c r="O194" s="137">
        <v>842.04</v>
      </c>
      <c r="P194" s="137">
        <v>842.04</v>
      </c>
      <c r="Q194" s="137">
        <v>842.04</v>
      </c>
      <c r="R194" s="137">
        <f t="shared" si="21"/>
        <v>993.60719999999992</v>
      </c>
      <c r="S194" s="140" t="s">
        <v>73</v>
      </c>
      <c r="T194" s="136" t="s">
        <v>131</v>
      </c>
      <c r="U194" s="140" t="s">
        <v>224</v>
      </c>
      <c r="V194" s="8">
        <v>42736</v>
      </c>
      <c r="W194" s="8">
        <v>42736</v>
      </c>
      <c r="X194" s="9" t="s">
        <v>210</v>
      </c>
      <c r="Y194" s="141" t="s">
        <v>877</v>
      </c>
      <c r="Z194" s="9">
        <v>7707049388</v>
      </c>
      <c r="AA194" s="9">
        <v>773443001</v>
      </c>
      <c r="AB194" s="141" t="s">
        <v>200</v>
      </c>
      <c r="AC194" s="136" t="s">
        <v>209</v>
      </c>
      <c r="AD194" s="9" t="s">
        <v>195</v>
      </c>
      <c r="AE194" s="9" t="s">
        <v>196</v>
      </c>
      <c r="AF194" s="136" t="s">
        <v>884</v>
      </c>
      <c r="AG194" s="151">
        <v>46652101</v>
      </c>
      <c r="AH194" s="141" t="s">
        <v>879</v>
      </c>
      <c r="AI194" s="8">
        <v>42736</v>
      </c>
      <c r="AJ194" s="8">
        <v>42736</v>
      </c>
      <c r="AK194" s="146">
        <v>43100</v>
      </c>
      <c r="AL194" s="9">
        <v>2017</v>
      </c>
      <c r="AM194" s="141" t="s">
        <v>198</v>
      </c>
      <c r="AN194" s="137"/>
      <c r="AO194" s="9"/>
      <c r="AP194" s="9"/>
      <c r="AQ194" s="9"/>
      <c r="AR194" s="9"/>
      <c r="AS194" s="9"/>
      <c r="AT194" s="9"/>
      <c r="AU194" s="9"/>
      <c r="AV194" s="9"/>
      <c r="AW194" s="136" t="s">
        <v>1908</v>
      </c>
    </row>
    <row r="195" spans="1:49" s="143" customFormat="1" ht="45">
      <c r="A195" s="136">
        <v>7</v>
      </c>
      <c r="B195" s="136" t="s">
        <v>207</v>
      </c>
      <c r="C195" s="136" t="s">
        <v>131</v>
      </c>
      <c r="D195" s="136" t="s">
        <v>189</v>
      </c>
      <c r="E195" s="136" t="s">
        <v>71</v>
      </c>
      <c r="F195" s="136">
        <v>818797</v>
      </c>
      <c r="G195" s="10" t="s">
        <v>885</v>
      </c>
      <c r="H195" s="136" t="s">
        <v>870</v>
      </c>
      <c r="I195" s="9" t="s">
        <v>208</v>
      </c>
      <c r="J195" s="136" t="s">
        <v>675</v>
      </c>
      <c r="K195" s="136" t="s">
        <v>675</v>
      </c>
      <c r="L195" s="140" t="s">
        <v>137</v>
      </c>
      <c r="M195" s="140" t="s">
        <v>106</v>
      </c>
      <c r="N195" s="136" t="s">
        <v>676</v>
      </c>
      <c r="O195" s="137">
        <v>1556.7966100000001</v>
      </c>
      <c r="P195" s="137">
        <v>1556.7966100000001</v>
      </c>
      <c r="Q195" s="137">
        <v>1556.7966100000001</v>
      </c>
      <c r="R195" s="137">
        <f t="shared" si="21"/>
        <v>1837.0199998000001</v>
      </c>
      <c r="S195" s="140" t="s">
        <v>73</v>
      </c>
      <c r="T195" s="136" t="s">
        <v>131</v>
      </c>
      <c r="U195" s="140" t="s">
        <v>224</v>
      </c>
      <c r="V195" s="8">
        <v>42736</v>
      </c>
      <c r="W195" s="8">
        <v>42736</v>
      </c>
      <c r="X195" s="9" t="s">
        <v>210</v>
      </c>
      <c r="Y195" s="141" t="s">
        <v>877</v>
      </c>
      <c r="Z195" s="9">
        <v>7707049388</v>
      </c>
      <c r="AA195" s="9">
        <v>773443001</v>
      </c>
      <c r="AB195" s="141" t="s">
        <v>885</v>
      </c>
      <c r="AC195" s="136" t="s">
        <v>209</v>
      </c>
      <c r="AD195" s="9" t="s">
        <v>485</v>
      </c>
      <c r="AE195" s="9" t="s">
        <v>177</v>
      </c>
      <c r="AF195" s="136">
        <v>34</v>
      </c>
      <c r="AG195" s="151">
        <v>46623101</v>
      </c>
      <c r="AH195" s="141" t="s">
        <v>875</v>
      </c>
      <c r="AI195" s="8">
        <v>42736</v>
      </c>
      <c r="AJ195" s="8">
        <v>42736</v>
      </c>
      <c r="AK195" s="146">
        <v>43100</v>
      </c>
      <c r="AL195" s="9">
        <v>2017</v>
      </c>
      <c r="AM195" s="9"/>
      <c r="AN195" s="137"/>
      <c r="AO195" s="9"/>
      <c r="AP195" s="9"/>
      <c r="AQ195" s="9"/>
      <c r="AR195" s="9"/>
      <c r="AS195" s="9"/>
      <c r="AT195" s="9"/>
      <c r="AU195" s="9"/>
      <c r="AV195" s="9"/>
      <c r="AW195" s="136" t="s">
        <v>1908</v>
      </c>
    </row>
    <row r="196" spans="1:49" s="143" customFormat="1" ht="90">
      <c r="A196" s="136">
        <v>7</v>
      </c>
      <c r="B196" s="136" t="s">
        <v>211</v>
      </c>
      <c r="C196" s="136" t="s">
        <v>131</v>
      </c>
      <c r="D196" s="136" t="s">
        <v>212</v>
      </c>
      <c r="E196" s="136" t="s">
        <v>66</v>
      </c>
      <c r="F196" s="136">
        <v>818806</v>
      </c>
      <c r="G196" s="10" t="s">
        <v>886</v>
      </c>
      <c r="H196" s="136" t="s">
        <v>887</v>
      </c>
      <c r="I196" s="9" t="s">
        <v>2597</v>
      </c>
      <c r="J196" s="136" t="s">
        <v>298</v>
      </c>
      <c r="K196" s="136" t="s">
        <v>675</v>
      </c>
      <c r="L196" s="140" t="s">
        <v>137</v>
      </c>
      <c r="M196" s="140" t="s">
        <v>2090</v>
      </c>
      <c r="N196" s="136" t="s">
        <v>888</v>
      </c>
      <c r="O196" s="137">
        <v>1424.9760100000001</v>
      </c>
      <c r="P196" s="137">
        <v>1424.9760100000001</v>
      </c>
      <c r="Q196" s="137">
        <v>1424.9760100000001</v>
      </c>
      <c r="R196" s="137">
        <f t="shared" si="21"/>
        <v>1681.4716917999999</v>
      </c>
      <c r="S196" s="136" t="s">
        <v>214</v>
      </c>
      <c r="T196" s="136" t="s">
        <v>131</v>
      </c>
      <c r="U196" s="140" t="s">
        <v>215</v>
      </c>
      <c r="V196" s="8">
        <v>42689</v>
      </c>
      <c r="W196" s="8">
        <v>42734</v>
      </c>
      <c r="X196" s="9"/>
      <c r="Y196" s="141"/>
      <c r="Z196" s="9"/>
      <c r="AA196" s="9"/>
      <c r="AB196" s="141" t="s">
        <v>886</v>
      </c>
      <c r="AC196" s="136" t="s">
        <v>209</v>
      </c>
      <c r="AD196" s="9" t="s">
        <v>485</v>
      </c>
      <c r="AE196" s="9" t="s">
        <v>177</v>
      </c>
      <c r="AF196" s="136" t="s">
        <v>889</v>
      </c>
      <c r="AG196" s="151">
        <v>46600000</v>
      </c>
      <c r="AH196" s="141" t="s">
        <v>677</v>
      </c>
      <c r="AI196" s="8">
        <v>42754</v>
      </c>
      <c r="AJ196" s="8">
        <v>42767</v>
      </c>
      <c r="AK196" s="8">
        <v>43098</v>
      </c>
      <c r="AL196" s="9">
        <v>2017</v>
      </c>
      <c r="AM196" s="9"/>
      <c r="AN196" s="137"/>
      <c r="AO196" s="9"/>
      <c r="AP196" s="9"/>
      <c r="AQ196" s="9"/>
      <c r="AR196" s="9"/>
      <c r="AS196" s="9"/>
      <c r="AT196" s="9"/>
      <c r="AU196" s="9"/>
      <c r="AV196" s="9"/>
      <c r="AW196" s="136" t="s">
        <v>217</v>
      </c>
    </row>
    <row r="197" spans="1:49" s="143" customFormat="1" ht="67.5">
      <c r="A197" s="136">
        <v>7</v>
      </c>
      <c r="B197" s="136" t="s">
        <v>890</v>
      </c>
      <c r="C197" s="136" t="s">
        <v>131</v>
      </c>
      <c r="D197" s="136" t="s">
        <v>891</v>
      </c>
      <c r="E197" s="136" t="s">
        <v>71</v>
      </c>
      <c r="F197" s="136">
        <v>818811</v>
      </c>
      <c r="G197" s="10" t="s">
        <v>892</v>
      </c>
      <c r="H197" s="136" t="s">
        <v>893</v>
      </c>
      <c r="I197" s="9" t="s">
        <v>894</v>
      </c>
      <c r="J197" s="136" t="s">
        <v>298</v>
      </c>
      <c r="K197" s="136" t="s">
        <v>675</v>
      </c>
      <c r="L197" s="140" t="s">
        <v>137</v>
      </c>
      <c r="M197" s="140" t="s">
        <v>126</v>
      </c>
      <c r="N197" s="136" t="s">
        <v>676</v>
      </c>
      <c r="O197" s="137">
        <v>1450.915</v>
      </c>
      <c r="P197" s="137">
        <v>1450.915</v>
      </c>
      <c r="Q197" s="137">
        <v>1450.915</v>
      </c>
      <c r="R197" s="137">
        <f t="shared" si="21"/>
        <v>1712.0796999999998</v>
      </c>
      <c r="S197" s="136" t="s">
        <v>214</v>
      </c>
      <c r="T197" s="136" t="s">
        <v>131</v>
      </c>
      <c r="U197" s="140" t="s">
        <v>215</v>
      </c>
      <c r="V197" s="8">
        <v>42702</v>
      </c>
      <c r="W197" s="8">
        <v>42747</v>
      </c>
      <c r="X197" s="9"/>
      <c r="Y197" s="141"/>
      <c r="Z197" s="9"/>
      <c r="AA197" s="9"/>
      <c r="AB197" s="141" t="s">
        <v>892</v>
      </c>
      <c r="AC197" s="136" t="s">
        <v>209</v>
      </c>
      <c r="AD197" s="9" t="s">
        <v>485</v>
      </c>
      <c r="AE197" s="9" t="s">
        <v>177</v>
      </c>
      <c r="AF197" s="136" t="s">
        <v>895</v>
      </c>
      <c r="AG197" s="151">
        <v>46</v>
      </c>
      <c r="AH197" s="141" t="s">
        <v>896</v>
      </c>
      <c r="AI197" s="8">
        <v>42767</v>
      </c>
      <c r="AJ197" s="8">
        <v>42767</v>
      </c>
      <c r="AK197" s="146">
        <v>43100</v>
      </c>
      <c r="AL197" s="9">
        <v>2017</v>
      </c>
      <c r="AM197" s="9"/>
      <c r="AN197" s="137"/>
      <c r="AO197" s="9"/>
      <c r="AP197" s="9"/>
      <c r="AQ197" s="9"/>
      <c r="AR197" s="9"/>
      <c r="AS197" s="9"/>
      <c r="AT197" s="9"/>
      <c r="AU197" s="9"/>
      <c r="AV197" s="9"/>
      <c r="AW197" s="136" t="s">
        <v>897</v>
      </c>
    </row>
    <row r="198" spans="1:49" s="143" customFormat="1" ht="67.5">
      <c r="A198" s="136">
        <v>7</v>
      </c>
      <c r="B198" s="136" t="s">
        <v>898</v>
      </c>
      <c r="C198" s="136" t="s">
        <v>131</v>
      </c>
      <c r="D198" s="136" t="s">
        <v>891</v>
      </c>
      <c r="E198" s="136" t="s">
        <v>71</v>
      </c>
      <c r="F198" s="136">
        <v>818812</v>
      </c>
      <c r="G198" s="10" t="s">
        <v>899</v>
      </c>
      <c r="H198" s="136" t="s">
        <v>900</v>
      </c>
      <c r="I198" s="163" t="s">
        <v>2598</v>
      </c>
      <c r="J198" s="136" t="s">
        <v>298</v>
      </c>
      <c r="K198" s="136" t="s">
        <v>675</v>
      </c>
      <c r="L198" s="140" t="s">
        <v>137</v>
      </c>
      <c r="M198" s="140" t="s">
        <v>126</v>
      </c>
      <c r="N198" s="136" t="s">
        <v>676</v>
      </c>
      <c r="O198" s="137">
        <v>560.66909999999996</v>
      </c>
      <c r="P198" s="137">
        <v>560.66909999999996</v>
      </c>
      <c r="Q198" s="137">
        <v>560.66909999999996</v>
      </c>
      <c r="R198" s="137">
        <f t="shared" si="21"/>
        <v>661.58953799999995</v>
      </c>
      <c r="S198" s="136" t="s">
        <v>214</v>
      </c>
      <c r="T198" s="136" t="s">
        <v>131</v>
      </c>
      <c r="U198" s="140" t="s">
        <v>215</v>
      </c>
      <c r="V198" s="8">
        <v>42702</v>
      </c>
      <c r="W198" s="8">
        <v>42747</v>
      </c>
      <c r="X198" s="9"/>
      <c r="Y198" s="141"/>
      <c r="Z198" s="9"/>
      <c r="AA198" s="9"/>
      <c r="AB198" s="141" t="s">
        <v>899</v>
      </c>
      <c r="AC198" s="136" t="s">
        <v>209</v>
      </c>
      <c r="AD198" s="9" t="s">
        <v>485</v>
      </c>
      <c r="AE198" s="9" t="s">
        <v>177</v>
      </c>
      <c r="AF198" s="136">
        <v>15531</v>
      </c>
      <c r="AG198" s="151">
        <v>46738000</v>
      </c>
      <c r="AH198" s="141" t="s">
        <v>896</v>
      </c>
      <c r="AI198" s="8">
        <v>42767</v>
      </c>
      <c r="AJ198" s="8">
        <v>42767</v>
      </c>
      <c r="AK198" s="146">
        <v>43100</v>
      </c>
      <c r="AL198" s="9">
        <v>2017</v>
      </c>
      <c r="AM198" s="9"/>
      <c r="AN198" s="137"/>
      <c r="AO198" s="9"/>
      <c r="AP198" s="9"/>
      <c r="AQ198" s="9"/>
      <c r="AR198" s="9"/>
      <c r="AS198" s="9"/>
      <c r="AT198" s="9"/>
      <c r="AU198" s="9"/>
      <c r="AV198" s="9"/>
      <c r="AW198" s="136" t="s">
        <v>897</v>
      </c>
    </row>
    <row r="199" spans="1:49" s="143" customFormat="1" ht="33.75">
      <c r="A199" s="136">
        <v>3</v>
      </c>
      <c r="B199" s="136" t="s">
        <v>901</v>
      </c>
      <c r="C199" s="136" t="s">
        <v>131</v>
      </c>
      <c r="D199" s="136" t="s">
        <v>902</v>
      </c>
      <c r="E199" s="136" t="s">
        <v>72</v>
      </c>
      <c r="F199" s="136">
        <v>858045</v>
      </c>
      <c r="G199" s="10" t="s">
        <v>903</v>
      </c>
      <c r="H199" s="136" t="s">
        <v>648</v>
      </c>
      <c r="I199" s="9" t="s">
        <v>904</v>
      </c>
      <c r="J199" s="136" t="s">
        <v>135</v>
      </c>
      <c r="K199" s="136" t="s">
        <v>136</v>
      </c>
      <c r="L199" s="140" t="s">
        <v>137</v>
      </c>
      <c r="M199" s="140" t="s">
        <v>86</v>
      </c>
      <c r="N199" s="136" t="s">
        <v>905</v>
      </c>
      <c r="O199" s="137">
        <v>17000</v>
      </c>
      <c r="P199" s="137">
        <v>12750</v>
      </c>
      <c r="Q199" s="137">
        <v>17000</v>
      </c>
      <c r="R199" s="137">
        <f t="shared" si="21"/>
        <v>20060</v>
      </c>
      <c r="S199" s="140" t="str">
        <f>IF(R199&gt;10000,"Открытый конкурс","Открытый запрос предложений")</f>
        <v>Открытый конкурс</v>
      </c>
      <c r="T199" s="140" t="s">
        <v>131</v>
      </c>
      <c r="U199" s="140" t="s">
        <v>215</v>
      </c>
      <c r="V199" s="8">
        <v>42746</v>
      </c>
      <c r="W199" s="8">
        <v>42806</v>
      </c>
      <c r="X199" s="9"/>
      <c r="Y199" s="9"/>
      <c r="Z199" s="9"/>
      <c r="AA199" s="9"/>
      <c r="AB199" s="141" t="s">
        <v>907</v>
      </c>
      <c r="AC199" s="136" t="s">
        <v>908</v>
      </c>
      <c r="AD199" s="9">
        <v>796</v>
      </c>
      <c r="AE199" s="9" t="s">
        <v>555</v>
      </c>
      <c r="AF199" s="136">
        <v>88</v>
      </c>
      <c r="AG199" s="142">
        <v>45</v>
      </c>
      <c r="AH199" s="8" t="s">
        <v>909</v>
      </c>
      <c r="AI199" s="8">
        <v>42826</v>
      </c>
      <c r="AJ199" s="8">
        <v>42826</v>
      </c>
      <c r="AK199" s="8">
        <v>43190</v>
      </c>
      <c r="AL199" s="9" t="s">
        <v>310</v>
      </c>
      <c r="AM199" s="9"/>
      <c r="AN199" s="137"/>
      <c r="AO199" s="9"/>
      <c r="AP199" s="9"/>
      <c r="AQ199" s="9"/>
      <c r="AR199" s="9"/>
      <c r="AS199" s="9"/>
      <c r="AT199" s="9"/>
      <c r="AU199" s="9"/>
      <c r="AV199" s="9"/>
      <c r="AW199" s="9"/>
    </row>
    <row r="200" spans="1:49" s="143" customFormat="1" ht="56.25">
      <c r="A200" s="136">
        <v>3</v>
      </c>
      <c r="B200" s="136" t="s">
        <v>910</v>
      </c>
      <c r="C200" s="136" t="s">
        <v>131</v>
      </c>
      <c r="D200" s="136" t="s">
        <v>911</v>
      </c>
      <c r="E200" s="136" t="s">
        <v>190</v>
      </c>
      <c r="F200" s="136">
        <v>858022</v>
      </c>
      <c r="G200" s="10" t="s">
        <v>912</v>
      </c>
      <c r="H200" s="136" t="s">
        <v>454</v>
      </c>
      <c r="I200" s="9" t="s">
        <v>913</v>
      </c>
      <c r="J200" s="136" t="s">
        <v>135</v>
      </c>
      <c r="K200" s="136" t="s">
        <v>136</v>
      </c>
      <c r="L200" s="140" t="s">
        <v>193</v>
      </c>
      <c r="M200" s="140" t="s">
        <v>914</v>
      </c>
      <c r="N200" s="136" t="s">
        <v>2161</v>
      </c>
      <c r="O200" s="137">
        <v>3150</v>
      </c>
      <c r="P200" s="137">
        <v>3150</v>
      </c>
      <c r="Q200" s="137">
        <v>3150</v>
      </c>
      <c r="R200" s="137">
        <f t="shared" si="21"/>
        <v>3717</v>
      </c>
      <c r="S200" s="140" t="s">
        <v>214</v>
      </c>
      <c r="T200" s="140" t="s">
        <v>131</v>
      </c>
      <c r="U200" s="140" t="s">
        <v>139</v>
      </c>
      <c r="V200" s="8">
        <v>42689</v>
      </c>
      <c r="W200" s="8">
        <v>42734</v>
      </c>
      <c r="X200" s="9"/>
      <c r="Y200" s="9"/>
      <c r="Z200" s="9"/>
      <c r="AA200" s="9"/>
      <c r="AB200" s="141" t="s">
        <v>916</v>
      </c>
      <c r="AC200" s="136" t="s">
        <v>917</v>
      </c>
      <c r="AD200" s="9">
        <v>796</v>
      </c>
      <c r="AE200" s="9" t="s">
        <v>555</v>
      </c>
      <c r="AF200" s="136">
        <v>1066</v>
      </c>
      <c r="AG200" s="142">
        <v>45</v>
      </c>
      <c r="AH200" s="8" t="s">
        <v>909</v>
      </c>
      <c r="AI200" s="8">
        <v>42760</v>
      </c>
      <c r="AJ200" s="8">
        <v>42767</v>
      </c>
      <c r="AK200" s="8">
        <v>43094</v>
      </c>
      <c r="AL200" s="9">
        <v>2017</v>
      </c>
      <c r="AM200" s="9"/>
      <c r="AN200" s="137"/>
      <c r="AO200" s="9"/>
      <c r="AP200" s="9"/>
      <c r="AQ200" s="9"/>
      <c r="AR200" s="9"/>
      <c r="AS200" s="9"/>
      <c r="AT200" s="9"/>
      <c r="AU200" s="9"/>
      <c r="AV200" s="9"/>
      <c r="AW200" s="9"/>
    </row>
    <row r="201" spans="1:49" s="143" customFormat="1" ht="33.75">
      <c r="A201" s="136">
        <v>3</v>
      </c>
      <c r="B201" s="136" t="s">
        <v>918</v>
      </c>
      <c r="C201" s="136" t="s">
        <v>131</v>
      </c>
      <c r="D201" s="136" t="s">
        <v>919</v>
      </c>
      <c r="E201" s="136" t="s">
        <v>72</v>
      </c>
      <c r="F201" s="136">
        <v>857922</v>
      </c>
      <c r="G201" s="10" t="s">
        <v>920</v>
      </c>
      <c r="H201" s="136" t="s">
        <v>2599</v>
      </c>
      <c r="I201" s="9" t="s">
        <v>2022</v>
      </c>
      <c r="J201" s="136" t="s">
        <v>135</v>
      </c>
      <c r="K201" s="136" t="s">
        <v>136</v>
      </c>
      <c r="L201" s="140" t="s">
        <v>137</v>
      </c>
      <c r="M201" s="140" t="s">
        <v>86</v>
      </c>
      <c r="N201" s="136" t="s">
        <v>905</v>
      </c>
      <c r="O201" s="137">
        <v>51966.2</v>
      </c>
      <c r="P201" s="137">
        <v>28809.26</v>
      </c>
      <c r="Q201" s="137">
        <v>51966.2</v>
      </c>
      <c r="R201" s="137">
        <f t="shared" si="21"/>
        <v>61320.115999999995</v>
      </c>
      <c r="S201" s="140" t="str">
        <f>IF(R201&gt;10000,"Открытый конкурс","Открытый запрос предложений")</f>
        <v>Открытый конкурс</v>
      </c>
      <c r="T201" s="140" t="s">
        <v>131</v>
      </c>
      <c r="U201" s="140" t="s">
        <v>215</v>
      </c>
      <c r="V201" s="8">
        <v>42746</v>
      </c>
      <c r="W201" s="8">
        <v>42806</v>
      </c>
      <c r="X201" s="9"/>
      <c r="Y201" s="9"/>
      <c r="Z201" s="9"/>
      <c r="AA201" s="9"/>
      <c r="AB201" s="141" t="s">
        <v>920</v>
      </c>
      <c r="AC201" s="136" t="s">
        <v>921</v>
      </c>
      <c r="AD201" s="9">
        <v>796</v>
      </c>
      <c r="AE201" s="9" t="s">
        <v>555</v>
      </c>
      <c r="AF201" s="136">
        <v>4</v>
      </c>
      <c r="AG201" s="142">
        <v>45</v>
      </c>
      <c r="AH201" s="8" t="s">
        <v>909</v>
      </c>
      <c r="AI201" s="8">
        <v>42826</v>
      </c>
      <c r="AJ201" s="8">
        <v>42826</v>
      </c>
      <c r="AK201" s="8">
        <v>43190</v>
      </c>
      <c r="AL201" s="9" t="s">
        <v>310</v>
      </c>
      <c r="AM201" s="9"/>
      <c r="AN201" s="137"/>
      <c r="AO201" s="9"/>
      <c r="AP201" s="9"/>
      <c r="AQ201" s="9"/>
      <c r="AR201" s="9"/>
      <c r="AS201" s="9"/>
      <c r="AT201" s="9"/>
      <c r="AU201" s="9"/>
      <c r="AV201" s="9"/>
      <c r="AW201" s="9"/>
    </row>
    <row r="202" spans="1:49" s="143" customFormat="1" ht="33.75">
      <c r="A202" s="136">
        <v>3</v>
      </c>
      <c r="B202" s="136" t="s">
        <v>922</v>
      </c>
      <c r="C202" s="136" t="s">
        <v>131</v>
      </c>
      <c r="D202" s="136" t="s">
        <v>919</v>
      </c>
      <c r="E202" s="136" t="s">
        <v>72</v>
      </c>
      <c r="F202" s="136">
        <v>857923</v>
      </c>
      <c r="G202" s="10" t="s">
        <v>923</v>
      </c>
      <c r="H202" s="136" t="s">
        <v>2599</v>
      </c>
      <c r="I202" s="9" t="s">
        <v>2022</v>
      </c>
      <c r="J202" s="136" t="s">
        <v>135</v>
      </c>
      <c r="K202" s="136" t="s">
        <v>136</v>
      </c>
      <c r="L202" s="140" t="s">
        <v>137</v>
      </c>
      <c r="M202" s="140" t="s">
        <v>86</v>
      </c>
      <c r="N202" s="136" t="s">
        <v>905</v>
      </c>
      <c r="O202" s="137">
        <v>2593.91</v>
      </c>
      <c r="P202" s="137">
        <v>2593.91</v>
      </c>
      <c r="Q202" s="137">
        <v>2593.91</v>
      </c>
      <c r="R202" s="137">
        <f t="shared" si="21"/>
        <v>3060.8137999999994</v>
      </c>
      <c r="S202" s="140" t="s">
        <v>214</v>
      </c>
      <c r="T202" s="140" t="s">
        <v>131</v>
      </c>
      <c r="U202" s="140" t="s">
        <v>215</v>
      </c>
      <c r="V202" s="8">
        <v>42745</v>
      </c>
      <c r="W202" s="8">
        <v>42786</v>
      </c>
      <c r="X202" s="9"/>
      <c r="Y202" s="9"/>
      <c r="Z202" s="9"/>
      <c r="AA202" s="9"/>
      <c r="AB202" s="141" t="s">
        <v>923</v>
      </c>
      <c r="AC202" s="136" t="s">
        <v>921</v>
      </c>
      <c r="AD202" s="9">
        <v>796</v>
      </c>
      <c r="AE202" s="9" t="s">
        <v>555</v>
      </c>
      <c r="AF202" s="136">
        <v>5</v>
      </c>
      <c r="AG202" s="142">
        <v>45</v>
      </c>
      <c r="AH202" s="8" t="s">
        <v>909</v>
      </c>
      <c r="AI202" s="8">
        <v>42795</v>
      </c>
      <c r="AJ202" s="146">
        <v>42795</v>
      </c>
      <c r="AK202" s="146">
        <v>43100</v>
      </c>
      <c r="AL202" s="9">
        <v>2017</v>
      </c>
      <c r="AM202" s="9"/>
      <c r="AN202" s="137"/>
      <c r="AO202" s="9"/>
      <c r="AP202" s="9"/>
      <c r="AQ202" s="9"/>
      <c r="AR202" s="9"/>
      <c r="AS202" s="9"/>
      <c r="AT202" s="9"/>
      <c r="AU202" s="9"/>
      <c r="AV202" s="9"/>
      <c r="AW202" s="9"/>
    </row>
    <row r="203" spans="1:49" s="143" customFormat="1" ht="33.75">
      <c r="A203" s="136">
        <v>3</v>
      </c>
      <c r="B203" s="136" t="s">
        <v>924</v>
      </c>
      <c r="C203" s="136" t="s">
        <v>131</v>
      </c>
      <c r="D203" s="136" t="s">
        <v>919</v>
      </c>
      <c r="E203" s="136" t="s">
        <v>72</v>
      </c>
      <c r="F203" s="136">
        <v>857932</v>
      </c>
      <c r="G203" s="10" t="s">
        <v>925</v>
      </c>
      <c r="H203" s="136" t="s">
        <v>2600</v>
      </c>
      <c r="I203" s="9" t="s">
        <v>2600</v>
      </c>
      <c r="J203" s="136" t="s">
        <v>135</v>
      </c>
      <c r="K203" s="136" t="s">
        <v>136</v>
      </c>
      <c r="L203" s="140" t="s">
        <v>137</v>
      </c>
      <c r="M203" s="140" t="s">
        <v>86</v>
      </c>
      <c r="N203" s="136" t="s">
        <v>905</v>
      </c>
      <c r="O203" s="137">
        <v>6476.9</v>
      </c>
      <c r="P203" s="137">
        <v>6476.9</v>
      </c>
      <c r="Q203" s="137">
        <v>6476.9</v>
      </c>
      <c r="R203" s="137">
        <f t="shared" si="21"/>
        <v>7642.7419999999993</v>
      </c>
      <c r="S203" s="140" t="s">
        <v>214</v>
      </c>
      <c r="T203" s="140" t="s">
        <v>131</v>
      </c>
      <c r="U203" s="140" t="s">
        <v>215</v>
      </c>
      <c r="V203" s="8">
        <v>42767</v>
      </c>
      <c r="W203" s="8">
        <v>42809</v>
      </c>
      <c r="X203" s="9"/>
      <c r="Y203" s="9"/>
      <c r="Z203" s="9"/>
      <c r="AA203" s="9"/>
      <c r="AB203" s="141" t="s">
        <v>925</v>
      </c>
      <c r="AC203" s="136" t="s">
        <v>921</v>
      </c>
      <c r="AD203" s="9">
        <v>796</v>
      </c>
      <c r="AE203" s="9" t="s">
        <v>555</v>
      </c>
      <c r="AF203" s="136">
        <v>15</v>
      </c>
      <c r="AG203" s="142">
        <v>45</v>
      </c>
      <c r="AH203" s="8" t="s">
        <v>909</v>
      </c>
      <c r="AI203" s="8">
        <v>42826</v>
      </c>
      <c r="AJ203" s="8">
        <v>42826</v>
      </c>
      <c r="AK203" s="8">
        <v>43039</v>
      </c>
      <c r="AL203" s="9">
        <v>2017</v>
      </c>
      <c r="AM203" s="9"/>
      <c r="AN203" s="137"/>
      <c r="AO203" s="9"/>
      <c r="AP203" s="9"/>
      <c r="AQ203" s="9"/>
      <c r="AR203" s="9"/>
      <c r="AS203" s="9"/>
      <c r="AT203" s="9"/>
      <c r="AU203" s="9"/>
      <c r="AV203" s="9"/>
      <c r="AW203" s="9"/>
    </row>
    <row r="204" spans="1:49" s="143" customFormat="1" ht="33.75">
      <c r="A204" s="136">
        <v>3</v>
      </c>
      <c r="B204" s="136" t="s">
        <v>926</v>
      </c>
      <c r="C204" s="136" t="s">
        <v>131</v>
      </c>
      <c r="D204" s="136" t="s">
        <v>919</v>
      </c>
      <c r="E204" s="136" t="s">
        <v>72</v>
      </c>
      <c r="F204" s="136">
        <v>857937</v>
      </c>
      <c r="G204" s="10" t="s">
        <v>927</v>
      </c>
      <c r="H204" s="136" t="s">
        <v>454</v>
      </c>
      <c r="I204" s="9" t="s">
        <v>631</v>
      </c>
      <c r="J204" s="136" t="s">
        <v>135</v>
      </c>
      <c r="K204" s="136" t="s">
        <v>136</v>
      </c>
      <c r="L204" s="140" t="s">
        <v>137</v>
      </c>
      <c r="M204" s="140" t="s">
        <v>86</v>
      </c>
      <c r="N204" s="136" t="s">
        <v>905</v>
      </c>
      <c r="O204" s="137">
        <v>16672</v>
      </c>
      <c r="P204" s="137">
        <v>16672</v>
      </c>
      <c r="Q204" s="137">
        <v>16672</v>
      </c>
      <c r="R204" s="137">
        <f t="shared" si="21"/>
        <v>19672.96</v>
      </c>
      <c r="S204" s="140" t="str">
        <f>IF(R204&gt;10000,"Открытый конкурс","Открытый запрос предложений")</f>
        <v>Открытый конкурс</v>
      </c>
      <c r="T204" s="140" t="s">
        <v>131</v>
      </c>
      <c r="U204" s="140" t="s">
        <v>215</v>
      </c>
      <c r="V204" s="8">
        <v>42659</v>
      </c>
      <c r="W204" s="8">
        <v>42719</v>
      </c>
      <c r="X204" s="9"/>
      <c r="Y204" s="9"/>
      <c r="Z204" s="9"/>
      <c r="AA204" s="9"/>
      <c r="AB204" s="141" t="s">
        <v>927</v>
      </c>
      <c r="AC204" s="136" t="s">
        <v>921</v>
      </c>
      <c r="AD204" s="9" t="s">
        <v>748</v>
      </c>
      <c r="AE204" s="9" t="s">
        <v>557</v>
      </c>
      <c r="AF204" s="136">
        <v>46</v>
      </c>
      <c r="AG204" s="142">
        <v>45</v>
      </c>
      <c r="AH204" s="8" t="s">
        <v>909</v>
      </c>
      <c r="AI204" s="8">
        <v>42736</v>
      </c>
      <c r="AJ204" s="8">
        <v>42736</v>
      </c>
      <c r="AK204" s="146">
        <v>43100</v>
      </c>
      <c r="AL204" s="9">
        <v>2017</v>
      </c>
      <c r="AM204" s="9"/>
      <c r="AN204" s="137"/>
      <c r="AO204" s="9"/>
      <c r="AP204" s="9"/>
      <c r="AQ204" s="9"/>
      <c r="AR204" s="9"/>
      <c r="AS204" s="9"/>
      <c r="AT204" s="9"/>
      <c r="AU204" s="9"/>
      <c r="AV204" s="9"/>
      <c r="AW204" s="9"/>
    </row>
    <row r="205" spans="1:49" s="143" customFormat="1" ht="45">
      <c r="A205" s="136">
        <v>3</v>
      </c>
      <c r="B205" s="136" t="s">
        <v>928</v>
      </c>
      <c r="C205" s="136" t="s">
        <v>131</v>
      </c>
      <c r="D205" s="136" t="s">
        <v>919</v>
      </c>
      <c r="E205" s="136" t="s">
        <v>72</v>
      </c>
      <c r="F205" s="136">
        <v>857941</v>
      </c>
      <c r="G205" s="10" t="s">
        <v>929</v>
      </c>
      <c r="H205" s="136" t="s">
        <v>454</v>
      </c>
      <c r="I205" s="9" t="s">
        <v>631</v>
      </c>
      <c r="J205" s="136" t="s">
        <v>135</v>
      </c>
      <c r="K205" s="136" t="s">
        <v>136</v>
      </c>
      <c r="L205" s="140" t="s">
        <v>137</v>
      </c>
      <c r="M205" s="140" t="s">
        <v>86</v>
      </c>
      <c r="N205" s="136" t="s">
        <v>905</v>
      </c>
      <c r="O205" s="137">
        <v>1404.68</v>
      </c>
      <c r="P205" s="137">
        <v>1404.68</v>
      </c>
      <c r="Q205" s="137">
        <v>1404.68</v>
      </c>
      <c r="R205" s="137">
        <f t="shared" si="21"/>
        <v>1657.5224000000001</v>
      </c>
      <c r="S205" s="140" t="s">
        <v>214</v>
      </c>
      <c r="T205" s="140" t="s">
        <v>131</v>
      </c>
      <c r="U205" s="140" t="s">
        <v>215</v>
      </c>
      <c r="V205" s="8">
        <v>42745</v>
      </c>
      <c r="W205" s="8">
        <v>42786</v>
      </c>
      <c r="X205" s="9"/>
      <c r="Y205" s="9"/>
      <c r="Z205" s="9"/>
      <c r="AA205" s="9"/>
      <c r="AB205" s="141" t="s">
        <v>929</v>
      </c>
      <c r="AC205" s="136" t="s">
        <v>921</v>
      </c>
      <c r="AD205" s="9" t="s">
        <v>748</v>
      </c>
      <c r="AE205" s="9" t="s">
        <v>557</v>
      </c>
      <c r="AF205" s="136">
        <v>1</v>
      </c>
      <c r="AG205" s="142">
        <v>45</v>
      </c>
      <c r="AH205" s="8" t="s">
        <v>909</v>
      </c>
      <c r="AI205" s="8">
        <v>42795</v>
      </c>
      <c r="AJ205" s="146">
        <v>42795</v>
      </c>
      <c r="AK205" s="8">
        <v>43008</v>
      </c>
      <c r="AL205" s="9">
        <v>2017</v>
      </c>
      <c r="AM205" s="9"/>
      <c r="AN205" s="137"/>
      <c r="AO205" s="9"/>
      <c r="AP205" s="9"/>
      <c r="AQ205" s="9"/>
      <c r="AR205" s="9"/>
      <c r="AS205" s="9"/>
      <c r="AT205" s="9"/>
      <c r="AU205" s="9"/>
      <c r="AV205" s="9"/>
      <c r="AW205" s="9"/>
    </row>
    <row r="206" spans="1:49" s="143" customFormat="1" ht="67.5">
      <c r="A206" s="136">
        <v>3</v>
      </c>
      <c r="B206" s="136" t="s">
        <v>930</v>
      </c>
      <c r="C206" s="136" t="s">
        <v>131</v>
      </c>
      <c r="D206" s="136" t="s">
        <v>919</v>
      </c>
      <c r="E206" s="136" t="s">
        <v>72</v>
      </c>
      <c r="F206" s="136">
        <v>857939</v>
      </c>
      <c r="G206" s="10" t="s">
        <v>931</v>
      </c>
      <c r="H206" s="136" t="s">
        <v>2599</v>
      </c>
      <c r="I206" s="9" t="s">
        <v>2601</v>
      </c>
      <c r="J206" s="136" t="s">
        <v>135</v>
      </c>
      <c r="K206" s="136" t="s">
        <v>136</v>
      </c>
      <c r="L206" s="140" t="s">
        <v>137</v>
      </c>
      <c r="M206" s="140" t="s">
        <v>86</v>
      </c>
      <c r="N206" s="136" t="s">
        <v>905</v>
      </c>
      <c r="O206" s="137">
        <v>12823</v>
      </c>
      <c r="P206" s="137">
        <v>6142.83</v>
      </c>
      <c r="Q206" s="137">
        <v>12823</v>
      </c>
      <c r="R206" s="137">
        <f t="shared" si="21"/>
        <v>15131.14</v>
      </c>
      <c r="S206" s="140" t="str">
        <f>IF(R206&gt;10000,"Открытый конкурс","Открытый запрос предложений")</f>
        <v>Открытый конкурс</v>
      </c>
      <c r="T206" s="140" t="s">
        <v>131</v>
      </c>
      <c r="U206" s="140" t="s">
        <v>215</v>
      </c>
      <c r="V206" s="8">
        <v>42837</v>
      </c>
      <c r="W206" s="8">
        <v>42897</v>
      </c>
      <c r="X206" s="9"/>
      <c r="Y206" s="9"/>
      <c r="Z206" s="9"/>
      <c r="AA206" s="9"/>
      <c r="AB206" s="141" t="s">
        <v>931</v>
      </c>
      <c r="AC206" s="136" t="s">
        <v>921</v>
      </c>
      <c r="AD206" s="9" t="s">
        <v>748</v>
      </c>
      <c r="AE206" s="9" t="s">
        <v>557</v>
      </c>
      <c r="AF206" s="136">
        <v>34</v>
      </c>
      <c r="AG206" s="142">
        <v>45</v>
      </c>
      <c r="AH206" s="8" t="s">
        <v>909</v>
      </c>
      <c r="AI206" s="8">
        <v>42917</v>
      </c>
      <c r="AJ206" s="8">
        <v>42917</v>
      </c>
      <c r="AK206" s="8">
        <v>43281</v>
      </c>
      <c r="AL206" s="9" t="s">
        <v>310</v>
      </c>
      <c r="AM206" s="9"/>
      <c r="AN206" s="137"/>
      <c r="AO206" s="9"/>
      <c r="AP206" s="9"/>
      <c r="AQ206" s="9"/>
      <c r="AR206" s="9"/>
      <c r="AS206" s="9"/>
      <c r="AT206" s="9"/>
      <c r="AU206" s="9"/>
      <c r="AV206" s="9"/>
      <c r="AW206" s="9"/>
    </row>
    <row r="207" spans="1:49" s="143" customFormat="1" ht="56.25">
      <c r="A207" s="136">
        <v>3</v>
      </c>
      <c r="B207" s="136" t="s">
        <v>932</v>
      </c>
      <c r="C207" s="136" t="s">
        <v>131</v>
      </c>
      <c r="D207" s="136" t="s">
        <v>919</v>
      </c>
      <c r="E207" s="136" t="s">
        <v>72</v>
      </c>
      <c r="F207" s="136">
        <v>857943</v>
      </c>
      <c r="G207" s="10" t="s">
        <v>933</v>
      </c>
      <c r="H207" s="136" t="s">
        <v>454</v>
      </c>
      <c r="I207" s="9" t="s">
        <v>2602</v>
      </c>
      <c r="J207" s="136" t="s">
        <v>135</v>
      </c>
      <c r="K207" s="136" t="s">
        <v>136</v>
      </c>
      <c r="L207" s="140" t="s">
        <v>137</v>
      </c>
      <c r="M207" s="140" t="s">
        <v>86</v>
      </c>
      <c r="N207" s="136" t="s">
        <v>905</v>
      </c>
      <c r="O207" s="137">
        <v>5000</v>
      </c>
      <c r="P207" s="137">
        <v>5000</v>
      </c>
      <c r="Q207" s="137">
        <v>5000</v>
      </c>
      <c r="R207" s="137">
        <f t="shared" si="21"/>
        <v>5900</v>
      </c>
      <c r="S207" s="140" t="s">
        <v>214</v>
      </c>
      <c r="T207" s="140" t="s">
        <v>131</v>
      </c>
      <c r="U207" s="140" t="s">
        <v>215</v>
      </c>
      <c r="V207" s="8">
        <v>42745</v>
      </c>
      <c r="W207" s="8">
        <v>42786</v>
      </c>
      <c r="X207" s="9"/>
      <c r="Y207" s="9"/>
      <c r="Z207" s="9"/>
      <c r="AA207" s="9"/>
      <c r="AB207" s="141" t="s">
        <v>933</v>
      </c>
      <c r="AC207" s="136" t="s">
        <v>921</v>
      </c>
      <c r="AD207" s="9" t="s">
        <v>748</v>
      </c>
      <c r="AE207" s="9" t="s">
        <v>557</v>
      </c>
      <c r="AF207" s="136">
        <v>2</v>
      </c>
      <c r="AG207" s="142">
        <v>45</v>
      </c>
      <c r="AH207" s="8" t="s">
        <v>909</v>
      </c>
      <c r="AI207" s="8">
        <v>42795</v>
      </c>
      <c r="AJ207" s="146">
        <v>42795</v>
      </c>
      <c r="AK207" s="146">
        <v>43100</v>
      </c>
      <c r="AL207" s="9">
        <v>2017</v>
      </c>
      <c r="AM207" s="9"/>
      <c r="AN207" s="137"/>
      <c r="AO207" s="9"/>
      <c r="AP207" s="9"/>
      <c r="AQ207" s="9"/>
      <c r="AR207" s="9"/>
      <c r="AS207" s="9"/>
      <c r="AT207" s="9"/>
      <c r="AU207" s="9"/>
      <c r="AV207" s="9"/>
      <c r="AW207" s="9"/>
    </row>
    <row r="208" spans="1:49" s="143" customFormat="1" ht="33.75">
      <c r="A208" s="136">
        <v>3</v>
      </c>
      <c r="B208" s="136" t="s">
        <v>934</v>
      </c>
      <c r="C208" s="136" t="s">
        <v>131</v>
      </c>
      <c r="D208" s="136" t="s">
        <v>919</v>
      </c>
      <c r="E208" s="136" t="s">
        <v>72</v>
      </c>
      <c r="F208" s="136">
        <v>857944</v>
      </c>
      <c r="G208" s="10" t="s">
        <v>935</v>
      </c>
      <c r="H208" s="136" t="s">
        <v>454</v>
      </c>
      <c r="I208" s="9" t="s">
        <v>2602</v>
      </c>
      <c r="J208" s="136" t="s">
        <v>135</v>
      </c>
      <c r="K208" s="136" t="s">
        <v>136</v>
      </c>
      <c r="L208" s="140" t="s">
        <v>137</v>
      </c>
      <c r="M208" s="140" t="s">
        <v>86</v>
      </c>
      <c r="N208" s="136" t="s">
        <v>905</v>
      </c>
      <c r="O208" s="137">
        <v>2500</v>
      </c>
      <c r="P208" s="137">
        <v>2500</v>
      </c>
      <c r="Q208" s="137">
        <v>2500</v>
      </c>
      <c r="R208" s="137">
        <f t="shared" si="21"/>
        <v>2950</v>
      </c>
      <c r="S208" s="140" t="s">
        <v>214</v>
      </c>
      <c r="T208" s="140" t="s">
        <v>131</v>
      </c>
      <c r="U208" s="140" t="s">
        <v>215</v>
      </c>
      <c r="V208" s="8">
        <v>42745</v>
      </c>
      <c r="W208" s="8">
        <v>42786</v>
      </c>
      <c r="X208" s="9"/>
      <c r="Y208" s="9"/>
      <c r="Z208" s="9"/>
      <c r="AA208" s="9"/>
      <c r="AB208" s="141" t="s">
        <v>935</v>
      </c>
      <c r="AC208" s="136" t="s">
        <v>921</v>
      </c>
      <c r="AD208" s="9" t="s">
        <v>748</v>
      </c>
      <c r="AE208" s="9" t="s">
        <v>557</v>
      </c>
      <c r="AF208" s="136">
        <v>1</v>
      </c>
      <c r="AG208" s="142">
        <v>45</v>
      </c>
      <c r="AH208" s="8" t="s">
        <v>909</v>
      </c>
      <c r="AI208" s="8">
        <v>42795</v>
      </c>
      <c r="AJ208" s="146">
        <v>42795</v>
      </c>
      <c r="AK208" s="146">
        <v>43100</v>
      </c>
      <c r="AL208" s="9">
        <v>2017</v>
      </c>
      <c r="AM208" s="9"/>
      <c r="AN208" s="137"/>
      <c r="AO208" s="9"/>
      <c r="AP208" s="9"/>
      <c r="AQ208" s="9"/>
      <c r="AR208" s="9"/>
      <c r="AS208" s="9"/>
      <c r="AT208" s="9"/>
      <c r="AU208" s="9"/>
      <c r="AV208" s="9"/>
      <c r="AW208" s="9"/>
    </row>
    <row r="209" spans="1:49" s="143" customFormat="1" ht="45">
      <c r="A209" s="136">
        <v>3</v>
      </c>
      <c r="B209" s="136" t="s">
        <v>936</v>
      </c>
      <c r="C209" s="136" t="s">
        <v>131</v>
      </c>
      <c r="D209" s="136" t="s">
        <v>919</v>
      </c>
      <c r="E209" s="136" t="s">
        <v>72</v>
      </c>
      <c r="F209" s="136">
        <v>857945</v>
      </c>
      <c r="G209" s="10" t="s">
        <v>937</v>
      </c>
      <c r="H209" s="136" t="s">
        <v>454</v>
      </c>
      <c r="I209" s="9" t="s">
        <v>938</v>
      </c>
      <c r="J209" s="136" t="s">
        <v>135</v>
      </c>
      <c r="K209" s="136" t="s">
        <v>136</v>
      </c>
      <c r="L209" s="140" t="s">
        <v>137</v>
      </c>
      <c r="M209" s="140" t="s">
        <v>86</v>
      </c>
      <c r="N209" s="136" t="s">
        <v>905</v>
      </c>
      <c r="O209" s="137">
        <v>4527.33</v>
      </c>
      <c r="P209" s="137">
        <v>4527.33</v>
      </c>
      <c r="Q209" s="137">
        <v>4527.33</v>
      </c>
      <c r="R209" s="137">
        <f t="shared" si="21"/>
        <v>5342.2493999999997</v>
      </c>
      <c r="S209" s="140" t="s">
        <v>214</v>
      </c>
      <c r="T209" s="140" t="s">
        <v>131</v>
      </c>
      <c r="U209" s="140" t="s">
        <v>215</v>
      </c>
      <c r="V209" s="8">
        <v>42767</v>
      </c>
      <c r="W209" s="8">
        <v>42809</v>
      </c>
      <c r="X209" s="9"/>
      <c r="Y209" s="9"/>
      <c r="Z209" s="9"/>
      <c r="AA209" s="9"/>
      <c r="AB209" s="141" t="s">
        <v>937</v>
      </c>
      <c r="AC209" s="136" t="s">
        <v>921</v>
      </c>
      <c r="AD209" s="9">
        <v>55</v>
      </c>
      <c r="AE209" s="9" t="s">
        <v>560</v>
      </c>
      <c r="AF209" s="136">
        <v>4581</v>
      </c>
      <c r="AG209" s="142">
        <v>45</v>
      </c>
      <c r="AH209" s="8" t="s">
        <v>909</v>
      </c>
      <c r="AI209" s="8">
        <v>42826</v>
      </c>
      <c r="AJ209" s="8">
        <v>42826</v>
      </c>
      <c r="AK209" s="8">
        <v>43038</v>
      </c>
      <c r="AL209" s="9">
        <v>2017</v>
      </c>
      <c r="AM209" s="9"/>
      <c r="AN209" s="137"/>
      <c r="AO209" s="9"/>
      <c r="AP209" s="9"/>
      <c r="AQ209" s="9"/>
      <c r="AR209" s="9"/>
      <c r="AS209" s="9"/>
      <c r="AT209" s="9"/>
      <c r="AU209" s="9"/>
      <c r="AV209" s="9"/>
      <c r="AW209" s="9"/>
    </row>
    <row r="210" spans="1:49" s="143" customFormat="1" ht="56.25">
      <c r="A210" s="136">
        <v>3</v>
      </c>
      <c r="B210" s="136" t="s">
        <v>942</v>
      </c>
      <c r="C210" s="136" t="s">
        <v>131</v>
      </c>
      <c r="D210" s="136" t="s">
        <v>939</v>
      </c>
      <c r="E210" s="136" t="s">
        <v>72</v>
      </c>
      <c r="F210" s="136">
        <v>858029</v>
      </c>
      <c r="G210" s="10" t="s">
        <v>2415</v>
      </c>
      <c r="H210" s="136" t="s">
        <v>940</v>
      </c>
      <c r="I210" s="9" t="s">
        <v>2662</v>
      </c>
      <c r="J210" s="136" t="s">
        <v>136</v>
      </c>
      <c r="K210" s="136" t="s">
        <v>136</v>
      </c>
      <c r="L210" s="140" t="s">
        <v>193</v>
      </c>
      <c r="M210" s="140" t="s">
        <v>96</v>
      </c>
      <c r="N210" s="136" t="s">
        <v>905</v>
      </c>
      <c r="O210" s="137">
        <v>6704.88</v>
      </c>
      <c r="P210" s="137">
        <v>6704.88</v>
      </c>
      <c r="Q210" s="137">
        <v>6704.88</v>
      </c>
      <c r="R210" s="137">
        <f t="shared" si="21"/>
        <v>7911.7583999999997</v>
      </c>
      <c r="S210" s="140" t="s">
        <v>214</v>
      </c>
      <c r="T210" s="140" t="s">
        <v>131</v>
      </c>
      <c r="U210" s="140" t="s">
        <v>215</v>
      </c>
      <c r="V210" s="8">
        <v>42665</v>
      </c>
      <c r="W210" s="8">
        <v>42725</v>
      </c>
      <c r="X210" s="9"/>
      <c r="Y210" s="9"/>
      <c r="Z210" s="9"/>
      <c r="AA210" s="9"/>
      <c r="AB210" s="141" t="s">
        <v>943</v>
      </c>
      <c r="AC210" s="136" t="s">
        <v>908</v>
      </c>
      <c r="AD210" s="9" t="s">
        <v>944</v>
      </c>
      <c r="AE210" s="9" t="s">
        <v>5232</v>
      </c>
      <c r="AF210" s="136">
        <v>17730</v>
      </c>
      <c r="AG210" s="142">
        <v>45</v>
      </c>
      <c r="AH210" s="8" t="s">
        <v>909</v>
      </c>
      <c r="AI210" s="8">
        <v>42745</v>
      </c>
      <c r="AJ210" s="8">
        <v>42767</v>
      </c>
      <c r="AK210" s="8">
        <v>43091</v>
      </c>
      <c r="AL210" s="9">
        <v>2017</v>
      </c>
      <c r="AM210" s="9"/>
      <c r="AN210" s="137"/>
      <c r="AO210" s="9"/>
      <c r="AP210" s="9"/>
      <c r="AQ210" s="9"/>
      <c r="AR210" s="9"/>
      <c r="AS210" s="9"/>
      <c r="AT210" s="9"/>
      <c r="AU210" s="9"/>
      <c r="AV210" s="9"/>
      <c r="AW210" s="9"/>
    </row>
    <row r="211" spans="1:49" s="143" customFormat="1" ht="67.5">
      <c r="A211" s="136">
        <v>7</v>
      </c>
      <c r="B211" s="136" t="s">
        <v>945</v>
      </c>
      <c r="C211" s="136" t="s">
        <v>131</v>
      </c>
      <c r="D211" s="136" t="s">
        <v>902</v>
      </c>
      <c r="E211" s="136" t="s">
        <v>71</v>
      </c>
      <c r="F211" s="136">
        <v>858039</v>
      </c>
      <c r="G211" s="10" t="s">
        <v>946</v>
      </c>
      <c r="H211" s="136" t="s">
        <v>648</v>
      </c>
      <c r="I211" s="9" t="s">
        <v>947</v>
      </c>
      <c r="J211" s="136" t="s">
        <v>135</v>
      </c>
      <c r="K211" s="136" t="s">
        <v>136</v>
      </c>
      <c r="L211" s="140" t="s">
        <v>137</v>
      </c>
      <c r="M211" s="140" t="s">
        <v>94</v>
      </c>
      <c r="N211" s="136" t="s">
        <v>905</v>
      </c>
      <c r="O211" s="137">
        <v>2600</v>
      </c>
      <c r="P211" s="137">
        <v>2600</v>
      </c>
      <c r="Q211" s="137">
        <v>2600</v>
      </c>
      <c r="R211" s="137">
        <f t="shared" si="21"/>
        <v>3068</v>
      </c>
      <c r="S211" s="140" t="s">
        <v>214</v>
      </c>
      <c r="T211" s="140" t="s">
        <v>131</v>
      </c>
      <c r="U211" s="140" t="s">
        <v>215</v>
      </c>
      <c r="V211" s="8">
        <v>42675</v>
      </c>
      <c r="W211" s="8">
        <v>42719</v>
      </c>
      <c r="X211" s="9"/>
      <c r="Y211" s="9"/>
      <c r="Z211" s="9"/>
      <c r="AA211" s="9"/>
      <c r="AB211" s="141" t="s">
        <v>948</v>
      </c>
      <c r="AC211" s="136" t="s">
        <v>908</v>
      </c>
      <c r="AD211" s="9">
        <v>796</v>
      </c>
      <c r="AE211" s="9" t="s">
        <v>555</v>
      </c>
      <c r="AF211" s="136">
        <v>37</v>
      </c>
      <c r="AG211" s="142">
        <v>45</v>
      </c>
      <c r="AH211" s="8" t="s">
        <v>909</v>
      </c>
      <c r="AI211" s="8">
        <v>42736</v>
      </c>
      <c r="AJ211" s="8">
        <v>42736</v>
      </c>
      <c r="AK211" s="146">
        <v>43100</v>
      </c>
      <c r="AL211" s="9">
        <v>2017</v>
      </c>
      <c r="AM211" s="9"/>
      <c r="AN211" s="137"/>
      <c r="AO211" s="9"/>
      <c r="AP211" s="9"/>
      <c r="AQ211" s="9"/>
      <c r="AR211" s="9"/>
      <c r="AS211" s="9"/>
      <c r="AT211" s="9"/>
      <c r="AU211" s="9"/>
      <c r="AV211" s="9"/>
      <c r="AW211" s="9"/>
    </row>
    <row r="212" spans="1:49" s="143" customFormat="1" ht="67.5">
      <c r="A212" s="136">
        <v>7</v>
      </c>
      <c r="B212" s="136" t="s">
        <v>949</v>
      </c>
      <c r="C212" s="136" t="s">
        <v>131</v>
      </c>
      <c r="D212" s="136" t="s">
        <v>902</v>
      </c>
      <c r="E212" s="136" t="s">
        <v>72</v>
      </c>
      <c r="F212" s="136">
        <v>858040</v>
      </c>
      <c r="G212" s="10" t="s">
        <v>950</v>
      </c>
      <c r="H212" s="136" t="s">
        <v>648</v>
      </c>
      <c r="I212" s="9" t="s">
        <v>904</v>
      </c>
      <c r="J212" s="136" t="s">
        <v>135</v>
      </c>
      <c r="K212" s="136" t="s">
        <v>136</v>
      </c>
      <c r="L212" s="140" t="s">
        <v>137</v>
      </c>
      <c r="M212" s="140" t="s">
        <v>94</v>
      </c>
      <c r="N212" s="136" t="s">
        <v>905</v>
      </c>
      <c r="O212" s="137">
        <v>7869</v>
      </c>
      <c r="P212" s="137">
        <v>7869</v>
      </c>
      <c r="Q212" s="137">
        <v>7869</v>
      </c>
      <c r="R212" s="137">
        <f t="shared" si="21"/>
        <v>9285.42</v>
      </c>
      <c r="S212" s="140" t="s">
        <v>214</v>
      </c>
      <c r="T212" s="140" t="s">
        <v>131</v>
      </c>
      <c r="U212" s="140" t="s">
        <v>215</v>
      </c>
      <c r="V212" s="8">
        <v>42675</v>
      </c>
      <c r="W212" s="8">
        <v>42719</v>
      </c>
      <c r="X212" s="9"/>
      <c r="Y212" s="9"/>
      <c r="Z212" s="9"/>
      <c r="AA212" s="9"/>
      <c r="AB212" s="141" t="s">
        <v>948</v>
      </c>
      <c r="AC212" s="136" t="s">
        <v>908</v>
      </c>
      <c r="AD212" s="9">
        <v>796</v>
      </c>
      <c r="AE212" s="9" t="s">
        <v>555</v>
      </c>
      <c r="AF212" s="136">
        <v>300</v>
      </c>
      <c r="AG212" s="142">
        <v>45</v>
      </c>
      <c r="AH212" s="8" t="s">
        <v>909</v>
      </c>
      <c r="AI212" s="8">
        <v>42736</v>
      </c>
      <c r="AJ212" s="8">
        <v>42736</v>
      </c>
      <c r="AK212" s="146">
        <v>43100</v>
      </c>
      <c r="AL212" s="9">
        <v>2017</v>
      </c>
      <c r="AM212" s="9"/>
      <c r="AN212" s="137"/>
      <c r="AO212" s="9"/>
      <c r="AP212" s="9"/>
      <c r="AQ212" s="9"/>
      <c r="AR212" s="9"/>
      <c r="AS212" s="9"/>
      <c r="AT212" s="9"/>
      <c r="AU212" s="9"/>
      <c r="AV212" s="9"/>
      <c r="AW212" s="9"/>
    </row>
    <row r="213" spans="1:49" s="143" customFormat="1" ht="67.5">
      <c r="A213" s="136">
        <v>7</v>
      </c>
      <c r="B213" s="136" t="s">
        <v>951</v>
      </c>
      <c r="C213" s="136" t="s">
        <v>131</v>
      </c>
      <c r="D213" s="136" t="s">
        <v>902</v>
      </c>
      <c r="E213" s="136" t="s">
        <v>72</v>
      </c>
      <c r="F213" s="136">
        <v>858041</v>
      </c>
      <c r="G213" s="10" t="s">
        <v>952</v>
      </c>
      <c r="H213" s="136" t="s">
        <v>648</v>
      </c>
      <c r="I213" s="9" t="s">
        <v>947</v>
      </c>
      <c r="J213" s="136" t="s">
        <v>135</v>
      </c>
      <c r="K213" s="136" t="s">
        <v>136</v>
      </c>
      <c r="L213" s="140" t="s">
        <v>137</v>
      </c>
      <c r="M213" s="140" t="s">
        <v>94</v>
      </c>
      <c r="N213" s="136" t="s">
        <v>905</v>
      </c>
      <c r="O213" s="137">
        <v>10000</v>
      </c>
      <c r="P213" s="137">
        <v>10000</v>
      </c>
      <c r="Q213" s="137">
        <v>10000</v>
      </c>
      <c r="R213" s="137">
        <f t="shared" si="21"/>
        <v>11800</v>
      </c>
      <c r="S213" s="140" t="str">
        <f>IF(R213&gt;10000,"Открытый конкурс","Открытый запрос предложений")</f>
        <v>Открытый конкурс</v>
      </c>
      <c r="T213" s="140" t="s">
        <v>131</v>
      </c>
      <c r="U213" s="140" t="s">
        <v>215</v>
      </c>
      <c r="V213" s="8">
        <v>42659</v>
      </c>
      <c r="W213" s="8">
        <v>42719</v>
      </c>
      <c r="X213" s="9"/>
      <c r="Y213" s="9"/>
      <c r="Z213" s="9"/>
      <c r="AA213" s="9"/>
      <c r="AB213" s="141" t="s">
        <v>948</v>
      </c>
      <c r="AC213" s="136" t="s">
        <v>908</v>
      </c>
      <c r="AD213" s="9">
        <v>796</v>
      </c>
      <c r="AE213" s="9" t="s">
        <v>555</v>
      </c>
      <c r="AF213" s="136">
        <v>200</v>
      </c>
      <c r="AG213" s="142">
        <v>45</v>
      </c>
      <c r="AH213" s="8" t="s">
        <v>909</v>
      </c>
      <c r="AI213" s="8">
        <v>42736</v>
      </c>
      <c r="AJ213" s="8">
        <v>42736</v>
      </c>
      <c r="AK213" s="146">
        <v>43100</v>
      </c>
      <c r="AL213" s="9">
        <v>2017</v>
      </c>
      <c r="AM213" s="9"/>
      <c r="AN213" s="137"/>
      <c r="AO213" s="9"/>
      <c r="AP213" s="9"/>
      <c r="AQ213" s="9"/>
      <c r="AR213" s="9"/>
      <c r="AS213" s="9"/>
      <c r="AT213" s="9"/>
      <c r="AU213" s="9"/>
      <c r="AV213" s="9"/>
      <c r="AW213" s="9"/>
    </row>
    <row r="214" spans="1:49" s="143" customFormat="1" ht="67.5">
      <c r="A214" s="136">
        <v>7</v>
      </c>
      <c r="B214" s="136" t="s">
        <v>953</v>
      </c>
      <c r="C214" s="136" t="s">
        <v>131</v>
      </c>
      <c r="D214" s="136" t="s">
        <v>902</v>
      </c>
      <c r="E214" s="136" t="s">
        <v>71</v>
      </c>
      <c r="F214" s="136">
        <v>858042</v>
      </c>
      <c r="G214" s="10" t="s">
        <v>954</v>
      </c>
      <c r="H214" s="136" t="s">
        <v>648</v>
      </c>
      <c r="I214" s="9" t="s">
        <v>955</v>
      </c>
      <c r="J214" s="136" t="s">
        <v>135</v>
      </c>
      <c r="K214" s="136" t="s">
        <v>136</v>
      </c>
      <c r="L214" s="140" t="s">
        <v>137</v>
      </c>
      <c r="M214" s="140" t="s">
        <v>94</v>
      </c>
      <c r="N214" s="136" t="s">
        <v>905</v>
      </c>
      <c r="O214" s="137">
        <v>7000</v>
      </c>
      <c r="P214" s="137">
        <v>7000</v>
      </c>
      <c r="Q214" s="137">
        <v>7000</v>
      </c>
      <c r="R214" s="137">
        <f t="shared" si="21"/>
        <v>8260</v>
      </c>
      <c r="S214" s="140" t="s">
        <v>214</v>
      </c>
      <c r="T214" s="140" t="s">
        <v>131</v>
      </c>
      <c r="U214" s="140" t="s">
        <v>215</v>
      </c>
      <c r="V214" s="8">
        <v>42675</v>
      </c>
      <c r="W214" s="8">
        <v>42719</v>
      </c>
      <c r="X214" s="9"/>
      <c r="Y214" s="9"/>
      <c r="Z214" s="9"/>
      <c r="AA214" s="9"/>
      <c r="AB214" s="141" t="s">
        <v>948</v>
      </c>
      <c r="AC214" s="136" t="s">
        <v>908</v>
      </c>
      <c r="AD214" s="9">
        <v>796</v>
      </c>
      <c r="AE214" s="9" t="s">
        <v>555</v>
      </c>
      <c r="AF214" s="136">
        <v>200</v>
      </c>
      <c r="AG214" s="142">
        <v>45</v>
      </c>
      <c r="AH214" s="8" t="s">
        <v>909</v>
      </c>
      <c r="AI214" s="8">
        <v>42736</v>
      </c>
      <c r="AJ214" s="8">
        <v>42736</v>
      </c>
      <c r="AK214" s="146">
        <v>43100</v>
      </c>
      <c r="AL214" s="9">
        <v>2017</v>
      </c>
      <c r="AM214" s="9"/>
      <c r="AN214" s="137"/>
      <c r="AO214" s="9"/>
      <c r="AP214" s="9"/>
      <c r="AQ214" s="9"/>
      <c r="AR214" s="9"/>
      <c r="AS214" s="9"/>
      <c r="AT214" s="9"/>
      <c r="AU214" s="9"/>
      <c r="AV214" s="9"/>
      <c r="AW214" s="9"/>
    </row>
    <row r="215" spans="1:49" s="143" customFormat="1" ht="67.5">
      <c r="A215" s="136">
        <v>7</v>
      </c>
      <c r="B215" s="136" t="s">
        <v>956</v>
      </c>
      <c r="C215" s="136" t="s">
        <v>131</v>
      </c>
      <c r="D215" s="136" t="s">
        <v>902</v>
      </c>
      <c r="E215" s="136" t="s">
        <v>71</v>
      </c>
      <c r="F215" s="136">
        <v>858043</v>
      </c>
      <c r="G215" s="10" t="s">
        <v>2540</v>
      </c>
      <c r="H215" s="136" t="s">
        <v>648</v>
      </c>
      <c r="I215" s="9" t="s">
        <v>957</v>
      </c>
      <c r="J215" s="136" t="s">
        <v>135</v>
      </c>
      <c r="K215" s="136" t="s">
        <v>136</v>
      </c>
      <c r="L215" s="140" t="s">
        <v>137</v>
      </c>
      <c r="M215" s="140" t="s">
        <v>94</v>
      </c>
      <c r="N215" s="136" t="s">
        <v>905</v>
      </c>
      <c r="O215" s="137">
        <v>2900</v>
      </c>
      <c r="P215" s="137">
        <v>1140</v>
      </c>
      <c r="Q215" s="137">
        <v>2900</v>
      </c>
      <c r="R215" s="137">
        <f t="shared" si="21"/>
        <v>3422</v>
      </c>
      <c r="S215" s="140" t="s">
        <v>214</v>
      </c>
      <c r="T215" s="140" t="s">
        <v>131</v>
      </c>
      <c r="U215" s="140" t="s">
        <v>215</v>
      </c>
      <c r="V215" s="8">
        <v>42887</v>
      </c>
      <c r="W215" s="8">
        <v>42936</v>
      </c>
      <c r="X215" s="9"/>
      <c r="Y215" s="9"/>
      <c r="Z215" s="9"/>
      <c r="AA215" s="9"/>
      <c r="AB215" s="141" t="s">
        <v>948</v>
      </c>
      <c r="AC215" s="136" t="s">
        <v>908</v>
      </c>
      <c r="AD215" s="9">
        <v>796</v>
      </c>
      <c r="AE215" s="9" t="s">
        <v>555</v>
      </c>
      <c r="AF215" s="136">
        <v>30</v>
      </c>
      <c r="AG215" s="142">
        <v>45</v>
      </c>
      <c r="AH215" s="8" t="s">
        <v>909</v>
      </c>
      <c r="AI215" s="8">
        <v>42979</v>
      </c>
      <c r="AJ215" s="8">
        <v>42979</v>
      </c>
      <c r="AK215" s="8">
        <v>43342</v>
      </c>
      <c r="AL215" s="9" t="s">
        <v>310</v>
      </c>
      <c r="AM215" s="9"/>
      <c r="AN215" s="137"/>
      <c r="AO215" s="9"/>
      <c r="AP215" s="9"/>
      <c r="AQ215" s="9"/>
      <c r="AR215" s="9"/>
      <c r="AS215" s="9"/>
      <c r="AT215" s="9"/>
      <c r="AU215" s="9"/>
      <c r="AV215" s="9"/>
      <c r="AW215" s="9"/>
    </row>
    <row r="216" spans="1:49" s="143" customFormat="1" ht="45">
      <c r="A216" s="136">
        <v>3</v>
      </c>
      <c r="B216" s="136" t="s">
        <v>958</v>
      </c>
      <c r="C216" s="136" t="s">
        <v>131</v>
      </c>
      <c r="D216" s="136" t="s">
        <v>919</v>
      </c>
      <c r="E216" s="136" t="s">
        <v>71</v>
      </c>
      <c r="F216" s="136">
        <v>857946</v>
      </c>
      <c r="G216" s="10" t="s">
        <v>959</v>
      </c>
      <c r="H216" s="136" t="s">
        <v>454</v>
      </c>
      <c r="I216" s="9" t="s">
        <v>626</v>
      </c>
      <c r="J216" s="136" t="s">
        <v>135</v>
      </c>
      <c r="K216" s="136" t="s">
        <v>136</v>
      </c>
      <c r="L216" s="140" t="s">
        <v>137</v>
      </c>
      <c r="M216" s="140" t="s">
        <v>96</v>
      </c>
      <c r="N216" s="136" t="s">
        <v>905</v>
      </c>
      <c r="O216" s="137">
        <v>21746.73</v>
      </c>
      <c r="P216" s="137">
        <v>18401.490000000002</v>
      </c>
      <c r="Q216" s="137">
        <v>21746.73</v>
      </c>
      <c r="R216" s="137">
        <f t="shared" si="21"/>
        <v>25661.141399999997</v>
      </c>
      <c r="S216" s="140" t="str">
        <f t="shared" ref="S216:S217" si="22">IF(R216&gt;10000,"Открытый конкурс","Открытый запрос предложений")</f>
        <v>Открытый конкурс</v>
      </c>
      <c r="T216" s="140" t="s">
        <v>131</v>
      </c>
      <c r="U216" s="140" t="s">
        <v>215</v>
      </c>
      <c r="V216" s="8">
        <v>42715</v>
      </c>
      <c r="W216" s="8">
        <v>42775</v>
      </c>
      <c r="X216" s="9"/>
      <c r="Y216" s="9"/>
      <c r="Z216" s="9"/>
      <c r="AA216" s="9"/>
      <c r="AB216" s="141" t="s">
        <v>960</v>
      </c>
      <c r="AC216" s="136" t="s">
        <v>921</v>
      </c>
      <c r="AD216" s="9">
        <v>796</v>
      </c>
      <c r="AE216" s="9" t="s">
        <v>555</v>
      </c>
      <c r="AF216" s="136">
        <v>28</v>
      </c>
      <c r="AG216" s="142">
        <v>45</v>
      </c>
      <c r="AH216" s="8" t="s">
        <v>909</v>
      </c>
      <c r="AI216" s="8">
        <v>42795</v>
      </c>
      <c r="AJ216" s="146">
        <v>42795</v>
      </c>
      <c r="AK216" s="8">
        <v>43159</v>
      </c>
      <c r="AL216" s="9" t="s">
        <v>310</v>
      </c>
      <c r="AM216" s="9"/>
      <c r="AN216" s="137"/>
      <c r="AO216" s="9"/>
      <c r="AP216" s="9"/>
      <c r="AQ216" s="9"/>
      <c r="AR216" s="9"/>
      <c r="AS216" s="9"/>
      <c r="AT216" s="9"/>
      <c r="AU216" s="9"/>
      <c r="AV216" s="9"/>
      <c r="AW216" s="9"/>
    </row>
    <row r="217" spans="1:49" s="143" customFormat="1" ht="56.25">
      <c r="A217" s="136">
        <v>3</v>
      </c>
      <c r="B217" s="136" t="s">
        <v>961</v>
      </c>
      <c r="C217" s="136" t="s">
        <v>131</v>
      </c>
      <c r="D217" s="136" t="s">
        <v>919</v>
      </c>
      <c r="E217" s="136" t="s">
        <v>71</v>
      </c>
      <c r="F217" s="136">
        <v>857947</v>
      </c>
      <c r="G217" s="10" t="s">
        <v>962</v>
      </c>
      <c r="H217" s="136" t="s">
        <v>454</v>
      </c>
      <c r="I217" s="9" t="s">
        <v>963</v>
      </c>
      <c r="J217" s="136" t="s">
        <v>135</v>
      </c>
      <c r="K217" s="136" t="s">
        <v>136</v>
      </c>
      <c r="L217" s="140" t="s">
        <v>137</v>
      </c>
      <c r="M217" s="140" t="s">
        <v>96</v>
      </c>
      <c r="N217" s="136" t="s">
        <v>905</v>
      </c>
      <c r="O217" s="137">
        <v>15906</v>
      </c>
      <c r="P217" s="137">
        <v>10604</v>
      </c>
      <c r="Q217" s="137">
        <v>15906</v>
      </c>
      <c r="R217" s="137">
        <f t="shared" ref="R217:R226" si="23">Q217*1.18</f>
        <v>18769.079999999998</v>
      </c>
      <c r="S217" s="140" t="str">
        <f t="shared" si="22"/>
        <v>Открытый конкурс</v>
      </c>
      <c r="T217" s="140" t="s">
        <v>131</v>
      </c>
      <c r="U217" s="140" t="s">
        <v>215</v>
      </c>
      <c r="V217" s="8">
        <v>42776</v>
      </c>
      <c r="W217" s="8">
        <v>42836</v>
      </c>
      <c r="X217" s="9"/>
      <c r="Y217" s="9"/>
      <c r="Z217" s="9"/>
      <c r="AA217" s="9"/>
      <c r="AB217" s="141" t="s">
        <v>962</v>
      </c>
      <c r="AC217" s="136" t="s">
        <v>921</v>
      </c>
      <c r="AD217" s="9" t="s">
        <v>748</v>
      </c>
      <c r="AE217" s="9" t="s">
        <v>557</v>
      </c>
      <c r="AF217" s="136">
        <v>31</v>
      </c>
      <c r="AG217" s="142">
        <v>45</v>
      </c>
      <c r="AH217" s="8" t="s">
        <v>909</v>
      </c>
      <c r="AI217" s="8">
        <v>42856</v>
      </c>
      <c r="AJ217" s="8">
        <v>42856</v>
      </c>
      <c r="AK217" s="8">
        <v>43220</v>
      </c>
      <c r="AL217" s="9" t="s">
        <v>310</v>
      </c>
      <c r="AM217" s="9"/>
      <c r="AN217" s="137"/>
      <c r="AO217" s="9"/>
      <c r="AP217" s="9"/>
      <c r="AQ217" s="9"/>
      <c r="AR217" s="9"/>
      <c r="AS217" s="9"/>
      <c r="AT217" s="9"/>
      <c r="AU217" s="9"/>
      <c r="AV217" s="9"/>
      <c r="AW217" s="9"/>
    </row>
    <row r="218" spans="1:49" s="143" customFormat="1" ht="33.75">
      <c r="A218" s="136">
        <v>3</v>
      </c>
      <c r="B218" s="136" t="s">
        <v>964</v>
      </c>
      <c r="C218" s="136" t="s">
        <v>131</v>
      </c>
      <c r="D218" s="136" t="s">
        <v>919</v>
      </c>
      <c r="E218" s="136" t="s">
        <v>71</v>
      </c>
      <c r="F218" s="136">
        <v>857948</v>
      </c>
      <c r="G218" s="10" t="s">
        <v>965</v>
      </c>
      <c r="H218" s="136" t="s">
        <v>454</v>
      </c>
      <c r="I218" s="9" t="s">
        <v>966</v>
      </c>
      <c r="J218" s="136" t="s">
        <v>135</v>
      </c>
      <c r="K218" s="136" t="s">
        <v>136</v>
      </c>
      <c r="L218" s="140" t="s">
        <v>137</v>
      </c>
      <c r="M218" s="140" t="s">
        <v>96</v>
      </c>
      <c r="N218" s="136" t="s">
        <v>905</v>
      </c>
      <c r="O218" s="137">
        <v>1771</v>
      </c>
      <c r="P218" s="137">
        <v>1771</v>
      </c>
      <c r="Q218" s="137">
        <v>1771</v>
      </c>
      <c r="R218" s="137">
        <f t="shared" si="23"/>
        <v>2089.7799999999997</v>
      </c>
      <c r="S218" s="140" t="s">
        <v>214</v>
      </c>
      <c r="T218" s="140" t="s">
        <v>131</v>
      </c>
      <c r="U218" s="140" t="s">
        <v>215</v>
      </c>
      <c r="V218" s="8">
        <v>42767</v>
      </c>
      <c r="W218" s="8">
        <v>42809</v>
      </c>
      <c r="X218" s="9"/>
      <c r="Y218" s="9"/>
      <c r="Z218" s="9"/>
      <c r="AA218" s="9"/>
      <c r="AB218" s="141" t="s">
        <v>965</v>
      </c>
      <c r="AC218" s="136" t="s">
        <v>921</v>
      </c>
      <c r="AD218" s="9" t="s">
        <v>748</v>
      </c>
      <c r="AE218" s="9" t="s">
        <v>557</v>
      </c>
      <c r="AF218" s="136">
        <v>15</v>
      </c>
      <c r="AG218" s="142">
        <v>45</v>
      </c>
      <c r="AH218" s="8" t="s">
        <v>909</v>
      </c>
      <c r="AI218" s="8">
        <v>42826</v>
      </c>
      <c r="AJ218" s="8">
        <v>42826</v>
      </c>
      <c r="AK218" s="8">
        <v>43039</v>
      </c>
      <c r="AL218" s="9">
        <v>2017</v>
      </c>
      <c r="AM218" s="9"/>
      <c r="AN218" s="137"/>
      <c r="AO218" s="9"/>
      <c r="AP218" s="9"/>
      <c r="AQ218" s="9"/>
      <c r="AR218" s="9"/>
      <c r="AS218" s="9"/>
      <c r="AT218" s="9"/>
      <c r="AU218" s="9"/>
      <c r="AV218" s="9"/>
      <c r="AW218" s="9"/>
    </row>
    <row r="219" spans="1:49" s="143" customFormat="1" ht="45">
      <c r="A219" s="136">
        <v>3</v>
      </c>
      <c r="B219" s="136" t="s">
        <v>967</v>
      </c>
      <c r="C219" s="136" t="s">
        <v>131</v>
      </c>
      <c r="D219" s="136" t="s">
        <v>919</v>
      </c>
      <c r="E219" s="136" t="s">
        <v>71</v>
      </c>
      <c r="F219" s="136">
        <v>857949</v>
      </c>
      <c r="G219" s="10" t="s">
        <v>968</v>
      </c>
      <c r="H219" s="136" t="s">
        <v>454</v>
      </c>
      <c r="I219" s="9" t="s">
        <v>969</v>
      </c>
      <c r="J219" s="136" t="s">
        <v>135</v>
      </c>
      <c r="K219" s="136" t="s">
        <v>136</v>
      </c>
      <c r="L219" s="140" t="s">
        <v>137</v>
      </c>
      <c r="M219" s="140" t="s">
        <v>96</v>
      </c>
      <c r="N219" s="136" t="s">
        <v>905</v>
      </c>
      <c r="O219" s="137">
        <v>5259</v>
      </c>
      <c r="P219" s="137">
        <v>5259</v>
      </c>
      <c r="Q219" s="137">
        <v>5259</v>
      </c>
      <c r="R219" s="137">
        <f t="shared" si="23"/>
        <v>6205.62</v>
      </c>
      <c r="S219" s="140" t="s">
        <v>214</v>
      </c>
      <c r="T219" s="140" t="s">
        <v>131</v>
      </c>
      <c r="U219" s="140" t="s">
        <v>215</v>
      </c>
      <c r="V219" s="8">
        <v>42767</v>
      </c>
      <c r="W219" s="8">
        <v>42809</v>
      </c>
      <c r="X219" s="9"/>
      <c r="Y219" s="9"/>
      <c r="Z219" s="9"/>
      <c r="AA219" s="9"/>
      <c r="AB219" s="141" t="s">
        <v>968</v>
      </c>
      <c r="AC219" s="136" t="s">
        <v>921</v>
      </c>
      <c r="AD219" s="9" t="s">
        <v>748</v>
      </c>
      <c r="AE219" s="9" t="s">
        <v>557</v>
      </c>
      <c r="AF219" s="136">
        <v>33</v>
      </c>
      <c r="AG219" s="142">
        <v>45</v>
      </c>
      <c r="AH219" s="8" t="s">
        <v>909</v>
      </c>
      <c r="AI219" s="8">
        <v>42826</v>
      </c>
      <c r="AJ219" s="8">
        <v>42826</v>
      </c>
      <c r="AK219" s="8">
        <v>43039</v>
      </c>
      <c r="AL219" s="9">
        <v>2017</v>
      </c>
      <c r="AM219" s="9"/>
      <c r="AN219" s="137"/>
      <c r="AO219" s="9"/>
      <c r="AP219" s="9"/>
      <c r="AQ219" s="9"/>
      <c r="AR219" s="9"/>
      <c r="AS219" s="9"/>
      <c r="AT219" s="9"/>
      <c r="AU219" s="9"/>
      <c r="AV219" s="9"/>
      <c r="AW219" s="9"/>
    </row>
    <row r="220" spans="1:49" s="143" customFormat="1" ht="78.75">
      <c r="A220" s="136">
        <v>3</v>
      </c>
      <c r="B220" s="136" t="s">
        <v>970</v>
      </c>
      <c r="C220" s="136" t="s">
        <v>131</v>
      </c>
      <c r="D220" s="136" t="s">
        <v>919</v>
      </c>
      <c r="E220" s="136" t="s">
        <v>71</v>
      </c>
      <c r="F220" s="136">
        <v>857952</v>
      </c>
      <c r="G220" s="10" t="s">
        <v>2541</v>
      </c>
      <c r="H220" s="136" t="s">
        <v>454</v>
      </c>
      <c r="I220" s="9" t="s">
        <v>972</v>
      </c>
      <c r="J220" s="136" t="s">
        <v>135</v>
      </c>
      <c r="K220" s="136" t="s">
        <v>136</v>
      </c>
      <c r="L220" s="140" t="s">
        <v>137</v>
      </c>
      <c r="M220" s="140" t="s">
        <v>96</v>
      </c>
      <c r="N220" s="136" t="s">
        <v>905</v>
      </c>
      <c r="O220" s="137">
        <v>2414.31</v>
      </c>
      <c r="P220" s="137">
        <v>2414.31</v>
      </c>
      <c r="Q220" s="137">
        <v>2414.31</v>
      </c>
      <c r="R220" s="137">
        <f t="shared" si="23"/>
        <v>2848.8857999999996</v>
      </c>
      <c r="S220" s="140" t="s">
        <v>214</v>
      </c>
      <c r="T220" s="140" t="s">
        <v>131</v>
      </c>
      <c r="U220" s="140" t="s">
        <v>215</v>
      </c>
      <c r="V220" s="8">
        <v>42767</v>
      </c>
      <c r="W220" s="8">
        <v>42809</v>
      </c>
      <c r="X220" s="9"/>
      <c r="Y220" s="9"/>
      <c r="Z220" s="9"/>
      <c r="AA220" s="9"/>
      <c r="AB220" s="141" t="s">
        <v>971</v>
      </c>
      <c r="AC220" s="136" t="s">
        <v>921</v>
      </c>
      <c r="AD220" s="9">
        <v>796</v>
      </c>
      <c r="AE220" s="9" t="s">
        <v>555</v>
      </c>
      <c r="AF220" s="136">
        <v>150</v>
      </c>
      <c r="AG220" s="142">
        <v>45</v>
      </c>
      <c r="AH220" s="8" t="s">
        <v>909</v>
      </c>
      <c r="AI220" s="8">
        <v>42826</v>
      </c>
      <c r="AJ220" s="8">
        <v>42826</v>
      </c>
      <c r="AK220" s="146">
        <v>43100</v>
      </c>
      <c r="AL220" s="9">
        <v>2017</v>
      </c>
      <c r="AM220" s="9"/>
      <c r="AN220" s="137"/>
      <c r="AO220" s="9"/>
      <c r="AP220" s="9"/>
      <c r="AQ220" s="9"/>
      <c r="AR220" s="9"/>
      <c r="AS220" s="9"/>
      <c r="AT220" s="9"/>
      <c r="AU220" s="9"/>
      <c r="AV220" s="9"/>
      <c r="AW220" s="9"/>
    </row>
    <row r="221" spans="1:49" s="143" customFormat="1" ht="33.75">
      <c r="A221" s="136">
        <v>3</v>
      </c>
      <c r="B221" s="136" t="s">
        <v>973</v>
      </c>
      <c r="C221" s="136" t="s">
        <v>131</v>
      </c>
      <c r="D221" s="136" t="s">
        <v>919</v>
      </c>
      <c r="E221" s="136" t="s">
        <v>71</v>
      </c>
      <c r="F221" s="136">
        <v>857953</v>
      </c>
      <c r="G221" s="10" t="s">
        <v>974</v>
      </c>
      <c r="H221" s="136" t="s">
        <v>454</v>
      </c>
      <c r="I221" s="9" t="s">
        <v>972</v>
      </c>
      <c r="J221" s="136" t="s">
        <v>135</v>
      </c>
      <c r="K221" s="136" t="s">
        <v>136</v>
      </c>
      <c r="L221" s="140" t="s">
        <v>137</v>
      </c>
      <c r="M221" s="140" t="s">
        <v>96</v>
      </c>
      <c r="N221" s="136" t="s">
        <v>905</v>
      </c>
      <c r="O221" s="137">
        <v>1641.5</v>
      </c>
      <c r="P221" s="137">
        <v>1641.5</v>
      </c>
      <c r="Q221" s="137">
        <v>1641.5</v>
      </c>
      <c r="R221" s="137">
        <f t="shared" si="23"/>
        <v>1936.9699999999998</v>
      </c>
      <c r="S221" s="140" t="s">
        <v>214</v>
      </c>
      <c r="T221" s="140" t="s">
        <v>131</v>
      </c>
      <c r="U221" s="140" t="s">
        <v>215</v>
      </c>
      <c r="V221" s="8">
        <v>42767</v>
      </c>
      <c r="W221" s="8">
        <v>42809</v>
      </c>
      <c r="X221" s="9"/>
      <c r="Y221" s="9"/>
      <c r="Z221" s="9"/>
      <c r="AA221" s="9"/>
      <c r="AB221" s="141" t="s">
        <v>975</v>
      </c>
      <c r="AC221" s="136" t="s">
        <v>921</v>
      </c>
      <c r="AD221" s="9">
        <v>796</v>
      </c>
      <c r="AE221" s="9" t="s">
        <v>555</v>
      </c>
      <c r="AF221" s="136">
        <v>150</v>
      </c>
      <c r="AG221" s="142">
        <v>45</v>
      </c>
      <c r="AH221" s="8" t="s">
        <v>909</v>
      </c>
      <c r="AI221" s="8">
        <v>42826</v>
      </c>
      <c r="AJ221" s="8">
        <v>42826</v>
      </c>
      <c r="AK221" s="146">
        <v>43100</v>
      </c>
      <c r="AL221" s="9">
        <v>2017</v>
      </c>
      <c r="AM221" s="9"/>
      <c r="AN221" s="137"/>
      <c r="AO221" s="9"/>
      <c r="AP221" s="9"/>
      <c r="AQ221" s="9"/>
      <c r="AR221" s="9"/>
      <c r="AS221" s="9"/>
      <c r="AT221" s="9"/>
      <c r="AU221" s="9"/>
      <c r="AV221" s="9"/>
      <c r="AW221" s="9"/>
    </row>
    <row r="222" spans="1:49" s="143" customFormat="1" ht="33.75">
      <c r="A222" s="136">
        <v>3</v>
      </c>
      <c r="B222" s="136" t="s">
        <v>976</v>
      </c>
      <c r="C222" s="136" t="s">
        <v>131</v>
      </c>
      <c r="D222" s="136" t="s">
        <v>919</v>
      </c>
      <c r="E222" s="136" t="s">
        <v>71</v>
      </c>
      <c r="F222" s="136">
        <v>857954</v>
      </c>
      <c r="G222" s="10" t="s">
        <v>977</v>
      </c>
      <c r="H222" s="136" t="s">
        <v>454</v>
      </c>
      <c r="I222" s="9" t="s">
        <v>978</v>
      </c>
      <c r="J222" s="136" t="s">
        <v>135</v>
      </c>
      <c r="K222" s="136" t="s">
        <v>136</v>
      </c>
      <c r="L222" s="140" t="s">
        <v>137</v>
      </c>
      <c r="M222" s="140" t="s">
        <v>96</v>
      </c>
      <c r="N222" s="136" t="s">
        <v>905</v>
      </c>
      <c r="O222" s="137">
        <v>2743.04</v>
      </c>
      <c r="P222" s="137">
        <v>2057.2800000000002</v>
      </c>
      <c r="Q222" s="137">
        <v>2743.04</v>
      </c>
      <c r="R222" s="137">
        <f t="shared" si="23"/>
        <v>3236.7871999999998</v>
      </c>
      <c r="S222" s="140" t="s">
        <v>214</v>
      </c>
      <c r="T222" s="140" t="s">
        <v>131</v>
      </c>
      <c r="U222" s="140" t="s">
        <v>215</v>
      </c>
      <c r="V222" s="8">
        <v>42767</v>
      </c>
      <c r="W222" s="8">
        <v>42809</v>
      </c>
      <c r="X222" s="9"/>
      <c r="Y222" s="9"/>
      <c r="Z222" s="9"/>
      <c r="AA222" s="9"/>
      <c r="AB222" s="141" t="s">
        <v>977</v>
      </c>
      <c r="AC222" s="136" t="s">
        <v>921</v>
      </c>
      <c r="AD222" s="9" t="s">
        <v>748</v>
      </c>
      <c r="AE222" s="9" t="s">
        <v>557</v>
      </c>
      <c r="AF222" s="136">
        <v>31</v>
      </c>
      <c r="AG222" s="142">
        <v>45</v>
      </c>
      <c r="AH222" s="8" t="s">
        <v>909</v>
      </c>
      <c r="AI222" s="8">
        <v>42826</v>
      </c>
      <c r="AJ222" s="8">
        <v>42826</v>
      </c>
      <c r="AK222" s="8">
        <v>43190</v>
      </c>
      <c r="AL222" s="9" t="s">
        <v>310</v>
      </c>
      <c r="AM222" s="9"/>
      <c r="AN222" s="137"/>
      <c r="AO222" s="9"/>
      <c r="AP222" s="9"/>
      <c r="AQ222" s="9"/>
      <c r="AR222" s="9"/>
      <c r="AS222" s="9"/>
      <c r="AT222" s="9"/>
      <c r="AU222" s="9"/>
      <c r="AV222" s="9"/>
      <c r="AW222" s="9"/>
    </row>
    <row r="223" spans="1:49" s="143" customFormat="1" ht="45">
      <c r="A223" s="136">
        <v>3</v>
      </c>
      <c r="B223" s="136" t="s">
        <v>979</v>
      </c>
      <c r="C223" s="136" t="s">
        <v>131</v>
      </c>
      <c r="D223" s="136" t="s">
        <v>919</v>
      </c>
      <c r="E223" s="136" t="s">
        <v>71</v>
      </c>
      <c r="F223" s="136">
        <v>857955</v>
      </c>
      <c r="G223" s="10" t="s">
        <v>980</v>
      </c>
      <c r="H223" s="136" t="s">
        <v>454</v>
      </c>
      <c r="I223" s="9" t="s">
        <v>631</v>
      </c>
      <c r="J223" s="136" t="s">
        <v>135</v>
      </c>
      <c r="K223" s="136" t="s">
        <v>136</v>
      </c>
      <c r="L223" s="140" t="s">
        <v>137</v>
      </c>
      <c r="M223" s="140" t="s">
        <v>96</v>
      </c>
      <c r="N223" s="136" t="s">
        <v>905</v>
      </c>
      <c r="O223" s="137">
        <v>3963.97</v>
      </c>
      <c r="P223" s="137">
        <v>2563.9699999999998</v>
      </c>
      <c r="Q223" s="137">
        <v>3963.97</v>
      </c>
      <c r="R223" s="137">
        <f t="shared" si="23"/>
        <v>4677.4845999999998</v>
      </c>
      <c r="S223" s="140" t="s">
        <v>214</v>
      </c>
      <c r="T223" s="140" t="s">
        <v>131</v>
      </c>
      <c r="U223" s="140" t="s">
        <v>215</v>
      </c>
      <c r="V223" s="8">
        <v>42767</v>
      </c>
      <c r="W223" s="8">
        <v>42809</v>
      </c>
      <c r="X223" s="9"/>
      <c r="Y223" s="9"/>
      <c r="Z223" s="9"/>
      <c r="AA223" s="9"/>
      <c r="AB223" s="141" t="s">
        <v>980</v>
      </c>
      <c r="AC223" s="136" t="s">
        <v>921</v>
      </c>
      <c r="AD223" s="9" t="s">
        <v>748</v>
      </c>
      <c r="AE223" s="9" t="s">
        <v>557</v>
      </c>
      <c r="AF223" s="136">
        <v>47</v>
      </c>
      <c r="AG223" s="142">
        <v>45</v>
      </c>
      <c r="AH223" s="8" t="s">
        <v>909</v>
      </c>
      <c r="AI223" s="8">
        <v>42840</v>
      </c>
      <c r="AJ223" s="8">
        <v>42840</v>
      </c>
      <c r="AK223" s="8">
        <v>43204</v>
      </c>
      <c r="AL223" s="9" t="s">
        <v>310</v>
      </c>
      <c r="AM223" s="9"/>
      <c r="AN223" s="137"/>
      <c r="AO223" s="9"/>
      <c r="AP223" s="9"/>
      <c r="AQ223" s="9"/>
      <c r="AR223" s="9"/>
      <c r="AS223" s="9"/>
      <c r="AT223" s="9"/>
      <c r="AU223" s="9"/>
      <c r="AV223" s="9"/>
      <c r="AW223" s="9"/>
    </row>
    <row r="224" spans="1:49" s="143" customFormat="1" ht="33.75">
      <c r="A224" s="136">
        <v>3</v>
      </c>
      <c r="B224" s="136" t="s">
        <v>982</v>
      </c>
      <c r="C224" s="136" t="s">
        <v>131</v>
      </c>
      <c r="D224" s="136" t="s">
        <v>919</v>
      </c>
      <c r="E224" s="136" t="s">
        <v>71</v>
      </c>
      <c r="F224" s="136">
        <v>857959</v>
      </c>
      <c r="G224" s="10" t="s">
        <v>983</v>
      </c>
      <c r="H224" s="136" t="s">
        <v>454</v>
      </c>
      <c r="I224" s="9" t="s">
        <v>981</v>
      </c>
      <c r="J224" s="136" t="s">
        <v>135</v>
      </c>
      <c r="K224" s="136" t="s">
        <v>136</v>
      </c>
      <c r="L224" s="140" t="s">
        <v>137</v>
      </c>
      <c r="M224" s="140" t="s">
        <v>96</v>
      </c>
      <c r="N224" s="136" t="s">
        <v>905</v>
      </c>
      <c r="O224" s="137">
        <v>4678</v>
      </c>
      <c r="P224" s="137">
        <v>2339</v>
      </c>
      <c r="Q224" s="137">
        <v>4678</v>
      </c>
      <c r="R224" s="137">
        <f t="shared" si="23"/>
        <v>5520.04</v>
      </c>
      <c r="S224" s="140" t="s">
        <v>214</v>
      </c>
      <c r="T224" s="140" t="s">
        <v>131</v>
      </c>
      <c r="U224" s="140" t="s">
        <v>215</v>
      </c>
      <c r="V224" s="8">
        <v>42826</v>
      </c>
      <c r="W224" s="8">
        <v>42870</v>
      </c>
      <c r="X224" s="9"/>
      <c r="Y224" s="9"/>
      <c r="Z224" s="9"/>
      <c r="AA224" s="9"/>
      <c r="AB224" s="141" t="s">
        <v>983</v>
      </c>
      <c r="AC224" s="136" t="s">
        <v>921</v>
      </c>
      <c r="AD224" s="9">
        <v>796</v>
      </c>
      <c r="AE224" s="9" t="s">
        <v>555</v>
      </c>
      <c r="AF224" s="136">
        <v>818</v>
      </c>
      <c r="AG224" s="142">
        <v>45</v>
      </c>
      <c r="AH224" s="8" t="s">
        <v>909</v>
      </c>
      <c r="AI224" s="8">
        <v>42917</v>
      </c>
      <c r="AJ224" s="8">
        <v>42917</v>
      </c>
      <c r="AK224" s="8">
        <v>43281</v>
      </c>
      <c r="AL224" s="9" t="s">
        <v>310</v>
      </c>
      <c r="AM224" s="9"/>
      <c r="AN224" s="137"/>
      <c r="AO224" s="9"/>
      <c r="AP224" s="9"/>
      <c r="AQ224" s="9"/>
      <c r="AR224" s="9"/>
      <c r="AS224" s="9"/>
      <c r="AT224" s="9"/>
      <c r="AU224" s="9"/>
      <c r="AV224" s="9"/>
      <c r="AW224" s="9"/>
    </row>
    <row r="225" spans="1:49" s="143" customFormat="1" ht="45">
      <c r="A225" s="136">
        <v>3</v>
      </c>
      <c r="B225" s="136" t="s">
        <v>984</v>
      </c>
      <c r="C225" s="136" t="s">
        <v>131</v>
      </c>
      <c r="D225" s="136" t="s">
        <v>985</v>
      </c>
      <c r="E225" s="136" t="s">
        <v>72</v>
      </c>
      <c r="F225" s="136">
        <v>858047</v>
      </c>
      <c r="G225" s="10" t="s">
        <v>2416</v>
      </c>
      <c r="H225" s="136" t="s">
        <v>1859</v>
      </c>
      <c r="I225" s="136" t="s">
        <v>1859</v>
      </c>
      <c r="J225" s="136" t="s">
        <v>135</v>
      </c>
      <c r="K225" s="136" t="s">
        <v>136</v>
      </c>
      <c r="L225" s="140" t="s">
        <v>137</v>
      </c>
      <c r="M225" s="140" t="s">
        <v>95</v>
      </c>
      <c r="N225" s="136" t="s">
        <v>905</v>
      </c>
      <c r="O225" s="137">
        <v>2423.3463400000001</v>
      </c>
      <c r="P225" s="137">
        <v>2423.3463400000001</v>
      </c>
      <c r="Q225" s="137">
        <v>2423.3463400000001</v>
      </c>
      <c r="R225" s="137">
        <f t="shared" si="23"/>
        <v>2859.5486811999999</v>
      </c>
      <c r="S225" s="140" t="s">
        <v>214</v>
      </c>
      <c r="T225" s="140" t="s">
        <v>131</v>
      </c>
      <c r="U225" s="140" t="s">
        <v>215</v>
      </c>
      <c r="V225" s="8">
        <v>42644</v>
      </c>
      <c r="W225" s="8">
        <v>42689</v>
      </c>
      <c r="X225" s="9"/>
      <c r="Y225" s="9"/>
      <c r="Z225" s="9"/>
      <c r="AA225" s="9"/>
      <c r="AB225" s="141" t="s">
        <v>986</v>
      </c>
      <c r="AC225" s="136" t="s">
        <v>921</v>
      </c>
      <c r="AD225" s="9">
        <v>796</v>
      </c>
      <c r="AE225" s="9" t="s">
        <v>555</v>
      </c>
      <c r="AF225" s="136">
        <v>15</v>
      </c>
      <c r="AG225" s="142">
        <v>45</v>
      </c>
      <c r="AH225" s="8" t="s">
        <v>909</v>
      </c>
      <c r="AI225" s="8">
        <v>42736</v>
      </c>
      <c r="AJ225" s="8">
        <v>42736</v>
      </c>
      <c r="AK225" s="146">
        <v>43100</v>
      </c>
      <c r="AL225" s="9">
        <v>2017</v>
      </c>
      <c r="AM225" s="9"/>
      <c r="AN225" s="137"/>
      <c r="AO225" s="9"/>
      <c r="AP225" s="9"/>
      <c r="AQ225" s="9"/>
      <c r="AR225" s="9"/>
      <c r="AS225" s="9"/>
      <c r="AT225" s="9"/>
      <c r="AU225" s="9"/>
      <c r="AV225" s="9"/>
      <c r="AW225" s="9"/>
    </row>
    <row r="226" spans="1:49" s="143" customFormat="1" ht="33.75">
      <c r="A226" s="136">
        <v>3</v>
      </c>
      <c r="B226" s="136" t="s">
        <v>987</v>
      </c>
      <c r="C226" s="136" t="s">
        <v>131</v>
      </c>
      <c r="D226" s="136" t="s">
        <v>988</v>
      </c>
      <c r="E226" s="136" t="s">
        <v>71</v>
      </c>
      <c r="F226" s="136">
        <v>857844</v>
      </c>
      <c r="G226" s="10" t="s">
        <v>990</v>
      </c>
      <c r="H226" s="136" t="s">
        <v>991</v>
      </c>
      <c r="I226" s="9" t="s">
        <v>2010</v>
      </c>
      <c r="J226" s="136" t="s">
        <v>135</v>
      </c>
      <c r="K226" s="136" t="s">
        <v>136</v>
      </c>
      <c r="L226" s="140" t="s">
        <v>137</v>
      </c>
      <c r="M226" s="140" t="s">
        <v>96</v>
      </c>
      <c r="N226" s="136" t="s">
        <v>992</v>
      </c>
      <c r="O226" s="137">
        <v>4042.65</v>
      </c>
      <c r="P226" s="137">
        <v>2413.5</v>
      </c>
      <c r="Q226" s="137">
        <v>4042.65</v>
      </c>
      <c r="R226" s="137">
        <f t="shared" si="23"/>
        <v>4770.3270000000002</v>
      </c>
      <c r="S226" s="140" t="s">
        <v>214</v>
      </c>
      <c r="T226" s="140" t="s">
        <v>131</v>
      </c>
      <c r="U226" s="140" t="s">
        <v>215</v>
      </c>
      <c r="V226" s="8">
        <v>42778</v>
      </c>
      <c r="W226" s="8">
        <v>42826</v>
      </c>
      <c r="X226" s="9"/>
      <c r="Y226" s="9"/>
      <c r="Z226" s="9"/>
      <c r="AA226" s="9"/>
      <c r="AB226" s="141" t="s">
        <v>989</v>
      </c>
      <c r="AC226" s="136" t="s">
        <v>921</v>
      </c>
      <c r="AD226" s="9">
        <v>796</v>
      </c>
      <c r="AE226" s="9" t="s">
        <v>555</v>
      </c>
      <c r="AF226" s="136">
        <v>50</v>
      </c>
      <c r="AG226" s="142">
        <v>45</v>
      </c>
      <c r="AH226" s="8" t="s">
        <v>909</v>
      </c>
      <c r="AI226" s="8">
        <v>42867</v>
      </c>
      <c r="AJ226" s="8">
        <v>42887</v>
      </c>
      <c r="AK226" s="8">
        <v>43251</v>
      </c>
      <c r="AL226" s="9" t="s">
        <v>310</v>
      </c>
      <c r="AM226" s="9"/>
      <c r="AN226" s="137"/>
      <c r="AO226" s="9"/>
      <c r="AP226" s="9"/>
      <c r="AQ226" s="9"/>
      <c r="AR226" s="9"/>
      <c r="AS226" s="9"/>
      <c r="AT226" s="9"/>
      <c r="AU226" s="9"/>
      <c r="AV226" s="9"/>
      <c r="AW226" s="9"/>
    </row>
    <row r="227" spans="1:49" s="143" customFormat="1" ht="45">
      <c r="A227" s="136">
        <v>3</v>
      </c>
      <c r="B227" s="136" t="s">
        <v>997</v>
      </c>
      <c r="C227" s="136" t="s">
        <v>131</v>
      </c>
      <c r="D227" s="136" t="s">
        <v>993</v>
      </c>
      <c r="E227" s="136" t="s">
        <v>72</v>
      </c>
      <c r="F227" s="136">
        <v>857919</v>
      </c>
      <c r="G227" s="10" t="s">
        <v>998</v>
      </c>
      <c r="H227" s="136" t="s">
        <v>999</v>
      </c>
      <c r="I227" s="9" t="s">
        <v>2601</v>
      </c>
      <c r="J227" s="136" t="s">
        <v>135</v>
      </c>
      <c r="K227" s="136" t="s">
        <v>136</v>
      </c>
      <c r="L227" s="140" t="s">
        <v>137</v>
      </c>
      <c r="M227" s="140" t="s">
        <v>86</v>
      </c>
      <c r="N227" s="136" t="s">
        <v>994</v>
      </c>
      <c r="O227" s="137">
        <v>13943.43</v>
      </c>
      <c r="P227" s="137">
        <v>13943.43</v>
      </c>
      <c r="Q227" s="137">
        <v>13943.43</v>
      </c>
      <c r="R227" s="137">
        <v>16453.2474</v>
      </c>
      <c r="S227" s="140" t="str">
        <f>IF(R227&gt;10000,"Открытый конкурс","Открытый запрос предложений")</f>
        <v>Открытый конкурс</v>
      </c>
      <c r="T227" s="140" t="s">
        <v>131</v>
      </c>
      <c r="U227" s="140" t="s">
        <v>215</v>
      </c>
      <c r="V227" s="8">
        <v>42776</v>
      </c>
      <c r="W227" s="8">
        <v>42836</v>
      </c>
      <c r="X227" s="9"/>
      <c r="Y227" s="9"/>
      <c r="Z227" s="9"/>
      <c r="AA227" s="9"/>
      <c r="AB227" s="141" t="s">
        <v>998</v>
      </c>
      <c r="AC227" s="136" t="s">
        <v>996</v>
      </c>
      <c r="AD227" s="9">
        <v>6</v>
      </c>
      <c r="AE227" s="9" t="s">
        <v>196</v>
      </c>
      <c r="AF227" s="136">
        <v>250</v>
      </c>
      <c r="AG227" s="142">
        <v>45</v>
      </c>
      <c r="AH227" s="8" t="s">
        <v>909</v>
      </c>
      <c r="AI227" s="8">
        <v>42856</v>
      </c>
      <c r="AJ227" s="8">
        <v>42856</v>
      </c>
      <c r="AK227" s="8">
        <v>43038</v>
      </c>
      <c r="AL227" s="9">
        <v>2017</v>
      </c>
      <c r="AM227" s="9"/>
      <c r="AN227" s="137"/>
      <c r="AO227" s="9"/>
      <c r="AP227" s="9"/>
      <c r="AQ227" s="9"/>
      <c r="AR227" s="9"/>
      <c r="AS227" s="9"/>
      <c r="AT227" s="9"/>
      <c r="AU227" s="9"/>
      <c r="AV227" s="9"/>
      <c r="AW227" s="9"/>
    </row>
    <row r="228" spans="1:49" s="143" customFormat="1" ht="67.5">
      <c r="A228" s="136">
        <v>4</v>
      </c>
      <c r="B228" s="136" t="s">
        <v>1000</v>
      </c>
      <c r="C228" s="136" t="s">
        <v>131</v>
      </c>
      <c r="D228" s="136" t="s">
        <v>1001</v>
      </c>
      <c r="E228" s="136" t="s">
        <v>71</v>
      </c>
      <c r="F228" s="136">
        <v>858275</v>
      </c>
      <c r="G228" s="10" t="s">
        <v>1002</v>
      </c>
      <c r="H228" s="136" t="s">
        <v>470</v>
      </c>
      <c r="I228" s="9" t="s">
        <v>1003</v>
      </c>
      <c r="J228" s="136" t="s">
        <v>136</v>
      </c>
      <c r="K228" s="136" t="s">
        <v>136</v>
      </c>
      <c r="L228" s="140" t="s">
        <v>137</v>
      </c>
      <c r="M228" s="140" t="s">
        <v>114</v>
      </c>
      <c r="N228" s="136" t="s">
        <v>213</v>
      </c>
      <c r="O228" s="137">
        <v>3000</v>
      </c>
      <c r="P228" s="137">
        <v>2500</v>
      </c>
      <c r="Q228" s="137">
        <v>3000</v>
      </c>
      <c r="R228" s="137">
        <f t="shared" ref="R228:R236" si="24">Q228*1.18</f>
        <v>3540</v>
      </c>
      <c r="S228" s="140" t="s">
        <v>214</v>
      </c>
      <c r="T228" s="140" t="s">
        <v>131</v>
      </c>
      <c r="U228" s="140" t="s">
        <v>139</v>
      </c>
      <c r="V228" s="8">
        <v>42719</v>
      </c>
      <c r="W228" s="8">
        <v>42767</v>
      </c>
      <c r="X228" s="9"/>
      <c r="Y228" s="9"/>
      <c r="Z228" s="9"/>
      <c r="AA228" s="9"/>
      <c r="AB228" s="141" t="s">
        <v>1004</v>
      </c>
      <c r="AC228" s="136" t="s">
        <v>941</v>
      </c>
      <c r="AD228" s="9">
        <v>796</v>
      </c>
      <c r="AE228" s="9" t="s">
        <v>555</v>
      </c>
      <c r="AF228" s="136">
        <v>1</v>
      </c>
      <c r="AG228" s="142">
        <v>45376000</v>
      </c>
      <c r="AH228" s="8" t="s">
        <v>1005</v>
      </c>
      <c r="AI228" s="8">
        <v>42786</v>
      </c>
      <c r="AJ228" s="8">
        <v>42786</v>
      </c>
      <c r="AK228" s="8">
        <v>43150</v>
      </c>
      <c r="AL228" s="9" t="s">
        <v>310</v>
      </c>
      <c r="AM228" s="9"/>
      <c r="AN228" s="137"/>
      <c r="AO228" s="9"/>
      <c r="AP228" s="9"/>
      <c r="AQ228" s="9"/>
      <c r="AR228" s="9"/>
      <c r="AS228" s="9"/>
      <c r="AT228" s="9"/>
      <c r="AU228" s="9"/>
      <c r="AV228" s="9"/>
      <c r="AW228" s="141" t="s">
        <v>1830</v>
      </c>
    </row>
    <row r="229" spans="1:49" s="143" customFormat="1" ht="90">
      <c r="A229" s="136">
        <v>7</v>
      </c>
      <c r="B229" s="136" t="s">
        <v>1006</v>
      </c>
      <c r="C229" s="136" t="s">
        <v>131</v>
      </c>
      <c r="D229" s="136" t="s">
        <v>1007</v>
      </c>
      <c r="E229" s="136" t="s">
        <v>5250</v>
      </c>
      <c r="F229" s="136">
        <v>858276</v>
      </c>
      <c r="G229" s="10" t="s">
        <v>1009</v>
      </c>
      <c r="H229" s="136" t="s">
        <v>470</v>
      </c>
      <c r="I229" s="9" t="s">
        <v>1003</v>
      </c>
      <c r="J229" s="136" t="s">
        <v>136</v>
      </c>
      <c r="K229" s="136" t="s">
        <v>136</v>
      </c>
      <c r="L229" s="140" t="s">
        <v>137</v>
      </c>
      <c r="M229" s="140" t="s">
        <v>107</v>
      </c>
      <c r="N229" s="136" t="s">
        <v>213</v>
      </c>
      <c r="O229" s="137">
        <v>1525.43</v>
      </c>
      <c r="P229" s="137">
        <v>0</v>
      </c>
      <c r="Q229" s="137">
        <v>1525.43</v>
      </c>
      <c r="R229" s="137">
        <f t="shared" si="24"/>
        <v>1800.0074</v>
      </c>
      <c r="S229" s="140" t="s">
        <v>214</v>
      </c>
      <c r="T229" s="140" t="s">
        <v>131</v>
      </c>
      <c r="U229" s="140" t="s">
        <v>139</v>
      </c>
      <c r="V229" s="8">
        <v>43009</v>
      </c>
      <c r="W229" s="8">
        <v>43054</v>
      </c>
      <c r="X229" s="9"/>
      <c r="Y229" s="9"/>
      <c r="Z229" s="9"/>
      <c r="AA229" s="9"/>
      <c r="AB229" s="141" t="s">
        <v>1010</v>
      </c>
      <c r="AC229" s="136" t="s">
        <v>941</v>
      </c>
      <c r="AD229" s="9">
        <v>796</v>
      </c>
      <c r="AE229" s="9" t="s">
        <v>555</v>
      </c>
      <c r="AF229" s="136">
        <v>1</v>
      </c>
      <c r="AG229" s="142">
        <v>45376000</v>
      </c>
      <c r="AH229" s="8" t="s">
        <v>1005</v>
      </c>
      <c r="AI229" s="8">
        <v>43070</v>
      </c>
      <c r="AJ229" s="8">
        <v>43070</v>
      </c>
      <c r="AK229" s="8">
        <v>43434</v>
      </c>
      <c r="AL229" s="9" t="s">
        <v>310</v>
      </c>
      <c r="AM229" s="136" t="s">
        <v>1011</v>
      </c>
      <c r="AN229" s="137"/>
      <c r="AO229" s="9"/>
      <c r="AP229" s="9"/>
      <c r="AQ229" s="9"/>
      <c r="AR229" s="9"/>
      <c r="AS229" s="9"/>
      <c r="AT229" s="9"/>
      <c r="AU229" s="9"/>
      <c r="AV229" s="9"/>
      <c r="AW229" s="9" t="s">
        <v>273</v>
      </c>
    </row>
    <row r="230" spans="1:49" s="143" customFormat="1" ht="56.25">
      <c r="A230" s="136">
        <v>7</v>
      </c>
      <c r="B230" s="136" t="s">
        <v>1012</v>
      </c>
      <c r="C230" s="136" t="s">
        <v>131</v>
      </c>
      <c r="D230" s="136" t="s">
        <v>1013</v>
      </c>
      <c r="E230" s="136" t="s">
        <v>5250</v>
      </c>
      <c r="F230" s="136">
        <v>858277</v>
      </c>
      <c r="G230" s="10" t="s">
        <v>1014</v>
      </c>
      <c r="H230" s="136" t="s">
        <v>470</v>
      </c>
      <c r="I230" s="9" t="s">
        <v>469</v>
      </c>
      <c r="J230" s="136" t="s">
        <v>136</v>
      </c>
      <c r="K230" s="136" t="s">
        <v>136</v>
      </c>
      <c r="L230" s="140" t="s">
        <v>137</v>
      </c>
      <c r="M230" s="140" t="s">
        <v>107</v>
      </c>
      <c r="N230" s="136" t="s">
        <v>213</v>
      </c>
      <c r="O230" s="137">
        <v>2800</v>
      </c>
      <c r="P230" s="137">
        <v>2800</v>
      </c>
      <c r="Q230" s="137">
        <v>2800</v>
      </c>
      <c r="R230" s="137">
        <f t="shared" si="24"/>
        <v>3304</v>
      </c>
      <c r="S230" s="140" t="s">
        <v>214</v>
      </c>
      <c r="T230" s="140" t="s">
        <v>131</v>
      </c>
      <c r="U230" s="140" t="s">
        <v>139</v>
      </c>
      <c r="V230" s="8">
        <v>42675</v>
      </c>
      <c r="W230" s="8">
        <v>42719</v>
      </c>
      <c r="X230" s="9"/>
      <c r="Y230" s="9"/>
      <c r="Z230" s="9"/>
      <c r="AA230" s="9"/>
      <c r="AB230" s="141" t="s">
        <v>1015</v>
      </c>
      <c r="AC230" s="136" t="s">
        <v>941</v>
      </c>
      <c r="AD230" s="9">
        <v>796</v>
      </c>
      <c r="AE230" s="9" t="s">
        <v>555</v>
      </c>
      <c r="AF230" s="136">
        <v>1</v>
      </c>
      <c r="AG230" s="142">
        <v>45376000</v>
      </c>
      <c r="AH230" s="8" t="s">
        <v>1005</v>
      </c>
      <c r="AI230" s="8">
        <v>42736</v>
      </c>
      <c r="AJ230" s="8">
        <v>42736</v>
      </c>
      <c r="AK230" s="146">
        <v>43100</v>
      </c>
      <c r="AL230" s="9">
        <v>2017</v>
      </c>
      <c r="AM230" s="9"/>
      <c r="AN230" s="137"/>
      <c r="AO230" s="9"/>
      <c r="AP230" s="9"/>
      <c r="AQ230" s="9"/>
      <c r="AR230" s="9"/>
      <c r="AS230" s="9"/>
      <c r="AT230" s="9"/>
      <c r="AU230" s="9"/>
      <c r="AV230" s="9"/>
      <c r="AW230" s="9" t="s">
        <v>273</v>
      </c>
    </row>
    <row r="231" spans="1:49" s="143" customFormat="1" ht="56.25">
      <c r="A231" s="136">
        <v>7</v>
      </c>
      <c r="B231" s="136" t="s">
        <v>1018</v>
      </c>
      <c r="C231" s="136" t="s">
        <v>131</v>
      </c>
      <c r="D231" s="136" t="s">
        <v>1019</v>
      </c>
      <c r="E231" s="136" t="s">
        <v>71</v>
      </c>
      <c r="F231" s="136">
        <v>858281</v>
      </c>
      <c r="G231" s="10" t="s">
        <v>1020</v>
      </c>
      <c r="H231" s="136" t="s">
        <v>1021</v>
      </c>
      <c r="I231" s="9" t="s">
        <v>1022</v>
      </c>
      <c r="J231" s="136" t="s">
        <v>135</v>
      </c>
      <c r="K231" s="136" t="s">
        <v>136</v>
      </c>
      <c r="L231" s="140" t="s">
        <v>137</v>
      </c>
      <c r="M231" s="140" t="s">
        <v>126</v>
      </c>
      <c r="N231" s="136" t="s">
        <v>213</v>
      </c>
      <c r="O231" s="137">
        <v>3210</v>
      </c>
      <c r="P231" s="137">
        <v>3210</v>
      </c>
      <c r="Q231" s="137">
        <v>3210</v>
      </c>
      <c r="R231" s="137">
        <f t="shared" si="24"/>
        <v>3787.7999999999997</v>
      </c>
      <c r="S231" s="140" t="s">
        <v>214</v>
      </c>
      <c r="T231" s="140" t="s">
        <v>131</v>
      </c>
      <c r="U231" s="140" t="s">
        <v>215</v>
      </c>
      <c r="V231" s="8">
        <v>42675</v>
      </c>
      <c r="W231" s="8">
        <v>42719</v>
      </c>
      <c r="X231" s="9"/>
      <c r="Y231" s="9"/>
      <c r="Z231" s="9"/>
      <c r="AA231" s="9"/>
      <c r="AB231" s="141" t="s">
        <v>1020</v>
      </c>
      <c r="AC231" s="136" t="s">
        <v>209</v>
      </c>
      <c r="AD231" s="9">
        <v>796</v>
      </c>
      <c r="AE231" s="9" t="s">
        <v>555</v>
      </c>
      <c r="AF231" s="136">
        <v>6000</v>
      </c>
      <c r="AG231" s="142">
        <v>45</v>
      </c>
      <c r="AH231" s="8" t="s">
        <v>909</v>
      </c>
      <c r="AI231" s="8">
        <v>42736</v>
      </c>
      <c r="AJ231" s="8">
        <v>42736</v>
      </c>
      <c r="AK231" s="146">
        <v>43100</v>
      </c>
      <c r="AL231" s="9">
        <v>2017</v>
      </c>
      <c r="AM231" s="9"/>
      <c r="AN231" s="137"/>
      <c r="AO231" s="9"/>
      <c r="AP231" s="9"/>
      <c r="AQ231" s="9"/>
      <c r="AR231" s="9"/>
      <c r="AS231" s="9"/>
      <c r="AT231" s="9"/>
      <c r="AU231" s="9"/>
      <c r="AV231" s="9"/>
      <c r="AW231" s="9"/>
    </row>
    <row r="232" spans="1:49" s="143" customFormat="1" ht="56.25">
      <c r="A232" s="136">
        <v>7</v>
      </c>
      <c r="B232" s="136" t="s">
        <v>1023</v>
      </c>
      <c r="C232" s="136" t="s">
        <v>131</v>
      </c>
      <c r="D232" s="136" t="s">
        <v>1019</v>
      </c>
      <c r="E232" s="136" t="s">
        <v>71</v>
      </c>
      <c r="F232" s="136">
        <v>858296</v>
      </c>
      <c r="G232" s="10" t="s">
        <v>1024</v>
      </c>
      <c r="H232" s="136" t="s">
        <v>1021</v>
      </c>
      <c r="I232" s="9" t="s">
        <v>1025</v>
      </c>
      <c r="J232" s="136" t="s">
        <v>135</v>
      </c>
      <c r="K232" s="136" t="s">
        <v>136</v>
      </c>
      <c r="L232" s="140" t="s">
        <v>193</v>
      </c>
      <c r="M232" s="140" t="s">
        <v>126</v>
      </c>
      <c r="N232" s="136" t="s">
        <v>213</v>
      </c>
      <c r="O232" s="137">
        <v>1455.2</v>
      </c>
      <c r="P232" s="137">
        <v>727.6</v>
      </c>
      <c r="Q232" s="137">
        <v>1455.2</v>
      </c>
      <c r="R232" s="137">
        <f t="shared" si="24"/>
        <v>1717.136</v>
      </c>
      <c r="S232" s="140" t="s">
        <v>214</v>
      </c>
      <c r="T232" s="140" t="s">
        <v>131</v>
      </c>
      <c r="U232" s="140" t="s">
        <v>215</v>
      </c>
      <c r="V232" s="8">
        <v>42948</v>
      </c>
      <c r="W232" s="8">
        <v>42993</v>
      </c>
      <c r="X232" s="9"/>
      <c r="Y232" s="9"/>
      <c r="Z232" s="9"/>
      <c r="AA232" s="9"/>
      <c r="AB232" s="141" t="s">
        <v>1024</v>
      </c>
      <c r="AC232" s="136" t="s">
        <v>209</v>
      </c>
      <c r="AD232" s="9">
        <v>796</v>
      </c>
      <c r="AE232" s="9" t="s">
        <v>555</v>
      </c>
      <c r="AF232" s="136">
        <v>880</v>
      </c>
      <c r="AG232" s="142">
        <v>45</v>
      </c>
      <c r="AH232" s="8" t="s">
        <v>909</v>
      </c>
      <c r="AI232" s="8">
        <v>43009</v>
      </c>
      <c r="AJ232" s="8">
        <v>43009</v>
      </c>
      <c r="AK232" s="8">
        <v>43373</v>
      </c>
      <c r="AL232" s="9" t="s">
        <v>310</v>
      </c>
      <c r="AM232" s="9"/>
      <c r="AN232" s="137"/>
      <c r="AO232" s="9"/>
      <c r="AP232" s="9"/>
      <c r="AQ232" s="9"/>
      <c r="AR232" s="9"/>
      <c r="AS232" s="9"/>
      <c r="AT232" s="9"/>
      <c r="AU232" s="9"/>
      <c r="AV232" s="9"/>
      <c r="AW232" s="9"/>
    </row>
    <row r="233" spans="1:49" s="143" customFormat="1" ht="56.25">
      <c r="A233" s="136">
        <v>7</v>
      </c>
      <c r="B233" s="136" t="s">
        <v>1026</v>
      </c>
      <c r="C233" s="136" t="s">
        <v>131</v>
      </c>
      <c r="D233" s="136" t="s">
        <v>1019</v>
      </c>
      <c r="E233" s="136" t="s">
        <v>71</v>
      </c>
      <c r="F233" s="136">
        <v>858293</v>
      </c>
      <c r="G233" s="10" t="s">
        <v>1027</v>
      </c>
      <c r="H233" s="149" t="s">
        <v>2598</v>
      </c>
      <c r="I233" s="9" t="s">
        <v>1028</v>
      </c>
      <c r="J233" s="136" t="s">
        <v>135</v>
      </c>
      <c r="K233" s="136" t="s">
        <v>136</v>
      </c>
      <c r="L233" s="140" t="s">
        <v>137</v>
      </c>
      <c r="M233" s="140" t="s">
        <v>2355</v>
      </c>
      <c r="N233" s="136" t="s">
        <v>213</v>
      </c>
      <c r="O233" s="137">
        <v>2996</v>
      </c>
      <c r="P233" s="137">
        <v>2996</v>
      </c>
      <c r="Q233" s="137">
        <v>2996</v>
      </c>
      <c r="R233" s="137">
        <f t="shared" si="24"/>
        <v>3535.2799999999997</v>
      </c>
      <c r="S233" s="140" t="s">
        <v>214</v>
      </c>
      <c r="T233" s="140" t="s">
        <v>131</v>
      </c>
      <c r="U233" s="140" t="s">
        <v>215</v>
      </c>
      <c r="V233" s="8">
        <v>42675</v>
      </c>
      <c r="W233" s="8">
        <v>42719</v>
      </c>
      <c r="X233" s="9"/>
      <c r="Y233" s="9"/>
      <c r="Z233" s="9"/>
      <c r="AA233" s="9"/>
      <c r="AB233" s="141" t="s">
        <v>1024</v>
      </c>
      <c r="AC233" s="136" t="s">
        <v>209</v>
      </c>
      <c r="AD233" s="9">
        <v>112</v>
      </c>
      <c r="AE233" s="9" t="s">
        <v>1029</v>
      </c>
      <c r="AF233" s="136">
        <v>60991</v>
      </c>
      <c r="AG233" s="142">
        <v>45</v>
      </c>
      <c r="AH233" s="8" t="s">
        <v>909</v>
      </c>
      <c r="AI233" s="8">
        <v>42736</v>
      </c>
      <c r="AJ233" s="8">
        <v>42736</v>
      </c>
      <c r="AK233" s="146">
        <v>43100</v>
      </c>
      <c r="AL233" s="9">
        <v>2017</v>
      </c>
      <c r="AM233" s="9"/>
      <c r="AN233" s="137"/>
      <c r="AO233" s="9"/>
      <c r="AP233" s="9"/>
      <c r="AQ233" s="9"/>
      <c r="AR233" s="9"/>
      <c r="AS233" s="9"/>
      <c r="AT233" s="9"/>
      <c r="AU233" s="9"/>
      <c r="AV233" s="9"/>
      <c r="AW233" s="9"/>
    </row>
    <row r="234" spans="1:49" s="143" customFormat="1" ht="45">
      <c r="A234" s="136">
        <v>7</v>
      </c>
      <c r="B234" s="136" t="s">
        <v>1030</v>
      </c>
      <c r="C234" s="136" t="s">
        <v>131</v>
      </c>
      <c r="D234" s="136" t="s">
        <v>1031</v>
      </c>
      <c r="E234" s="136" t="s">
        <v>71</v>
      </c>
      <c r="F234" s="136">
        <v>858274</v>
      </c>
      <c r="G234" s="10" t="s">
        <v>1032</v>
      </c>
      <c r="H234" s="136" t="s">
        <v>893</v>
      </c>
      <c r="I234" s="9" t="s">
        <v>1033</v>
      </c>
      <c r="J234" s="136" t="s">
        <v>135</v>
      </c>
      <c r="K234" s="136" t="s">
        <v>136</v>
      </c>
      <c r="L234" s="140" t="s">
        <v>193</v>
      </c>
      <c r="M234" s="140" t="s">
        <v>124</v>
      </c>
      <c r="N234" s="136" t="s">
        <v>213</v>
      </c>
      <c r="O234" s="137">
        <v>84366</v>
      </c>
      <c r="P234" s="137">
        <v>25600</v>
      </c>
      <c r="Q234" s="137">
        <v>84366</v>
      </c>
      <c r="R234" s="137">
        <f t="shared" si="24"/>
        <v>99551.87999999999</v>
      </c>
      <c r="S234" s="140" t="str">
        <f t="shared" ref="S234:S236" si="25">IF(R234&gt;10000,"Открытый конкурс","Открытый запрос предложений")</f>
        <v>Открытый конкурс</v>
      </c>
      <c r="T234" s="140" t="s">
        <v>131</v>
      </c>
      <c r="U234" s="140" t="s">
        <v>215</v>
      </c>
      <c r="V234" s="8">
        <v>42899</v>
      </c>
      <c r="W234" s="8">
        <v>42959</v>
      </c>
      <c r="X234" s="9"/>
      <c r="Y234" s="9"/>
      <c r="Z234" s="9"/>
      <c r="AA234" s="9"/>
      <c r="AB234" s="141" t="s">
        <v>1034</v>
      </c>
      <c r="AC234" s="136" t="s">
        <v>1035</v>
      </c>
      <c r="AD234" s="9">
        <v>55</v>
      </c>
      <c r="AE234" s="9" t="s">
        <v>727</v>
      </c>
      <c r="AF234" s="136">
        <v>234515.78</v>
      </c>
      <c r="AG234" s="142">
        <v>45</v>
      </c>
      <c r="AH234" s="8" t="s">
        <v>909</v>
      </c>
      <c r="AI234" s="8">
        <v>42979</v>
      </c>
      <c r="AJ234" s="8">
        <v>42979</v>
      </c>
      <c r="AK234" s="8">
        <v>43343</v>
      </c>
      <c r="AL234" s="9" t="s">
        <v>310</v>
      </c>
      <c r="AM234" s="9"/>
      <c r="AN234" s="137"/>
      <c r="AO234" s="9"/>
      <c r="AP234" s="9"/>
      <c r="AQ234" s="9"/>
      <c r="AR234" s="9"/>
      <c r="AS234" s="9"/>
      <c r="AT234" s="9"/>
      <c r="AU234" s="9"/>
      <c r="AV234" s="9"/>
      <c r="AW234" s="9"/>
    </row>
    <row r="235" spans="1:49" s="143" customFormat="1" ht="101.25">
      <c r="A235" s="136">
        <v>7</v>
      </c>
      <c r="B235" s="136" t="s">
        <v>1036</v>
      </c>
      <c r="C235" s="136" t="s">
        <v>131</v>
      </c>
      <c r="D235" s="136" t="s">
        <v>1037</v>
      </c>
      <c r="E235" s="136" t="s">
        <v>69</v>
      </c>
      <c r="F235" s="136">
        <v>858280</v>
      </c>
      <c r="G235" s="10" t="s">
        <v>1038</v>
      </c>
      <c r="H235" s="136" t="s">
        <v>600</v>
      </c>
      <c r="I235" s="9" t="s">
        <v>601</v>
      </c>
      <c r="J235" s="136" t="s">
        <v>135</v>
      </c>
      <c r="K235" s="136" t="s">
        <v>136</v>
      </c>
      <c r="L235" s="140" t="s">
        <v>137</v>
      </c>
      <c r="M235" s="140" t="s">
        <v>109</v>
      </c>
      <c r="N235" s="136" t="s">
        <v>213</v>
      </c>
      <c r="O235" s="137">
        <f>P235*3</f>
        <v>30222</v>
      </c>
      <c r="P235" s="137">
        <v>10074</v>
      </c>
      <c r="Q235" s="137">
        <f>O235</f>
        <v>30222</v>
      </c>
      <c r="R235" s="137">
        <f t="shared" si="24"/>
        <v>35661.96</v>
      </c>
      <c r="S235" s="140" t="str">
        <f t="shared" si="25"/>
        <v>Открытый конкурс</v>
      </c>
      <c r="T235" s="140" t="s">
        <v>131</v>
      </c>
      <c r="U235" s="140" t="s">
        <v>215</v>
      </c>
      <c r="V235" s="8">
        <v>42659</v>
      </c>
      <c r="W235" s="8">
        <v>42719</v>
      </c>
      <c r="X235" s="9"/>
      <c r="Y235" s="9"/>
      <c r="Z235" s="9"/>
      <c r="AA235" s="9"/>
      <c r="AB235" s="141" t="s">
        <v>1039</v>
      </c>
      <c r="AC235" s="136" t="s">
        <v>595</v>
      </c>
      <c r="AD235" s="9" t="s">
        <v>748</v>
      </c>
      <c r="AE235" s="9" t="s">
        <v>557</v>
      </c>
      <c r="AF235" s="136">
        <v>300</v>
      </c>
      <c r="AG235" s="142">
        <v>45</v>
      </c>
      <c r="AH235" s="8" t="s">
        <v>909</v>
      </c>
      <c r="AI235" s="8">
        <v>42736</v>
      </c>
      <c r="AJ235" s="8">
        <v>42736</v>
      </c>
      <c r="AK235" s="8">
        <v>43830</v>
      </c>
      <c r="AL235" s="9" t="s">
        <v>604</v>
      </c>
      <c r="AM235" s="9"/>
      <c r="AN235" s="137"/>
      <c r="AO235" s="9"/>
      <c r="AP235" s="9"/>
      <c r="AQ235" s="9"/>
      <c r="AR235" s="9"/>
      <c r="AS235" s="9"/>
      <c r="AT235" s="9"/>
      <c r="AU235" s="9"/>
      <c r="AV235" s="9"/>
      <c r="AW235" s="9"/>
    </row>
    <row r="236" spans="1:49" s="143" customFormat="1" ht="56.25">
      <c r="A236" s="136">
        <v>7</v>
      </c>
      <c r="B236" s="136" t="s">
        <v>1040</v>
      </c>
      <c r="C236" s="136" t="s">
        <v>131</v>
      </c>
      <c r="D236" s="136" t="s">
        <v>1041</v>
      </c>
      <c r="E236" s="136" t="s">
        <v>71</v>
      </c>
      <c r="F236" s="136">
        <v>858266</v>
      </c>
      <c r="G236" s="10" t="s">
        <v>2417</v>
      </c>
      <c r="H236" s="136" t="s">
        <v>1043</v>
      </c>
      <c r="I236" s="9" t="s">
        <v>1162</v>
      </c>
      <c r="J236" s="136" t="s">
        <v>135</v>
      </c>
      <c r="K236" s="136" t="s">
        <v>136</v>
      </c>
      <c r="L236" s="140" t="s">
        <v>137</v>
      </c>
      <c r="M236" s="140" t="s">
        <v>106</v>
      </c>
      <c r="N236" s="136" t="s">
        <v>213</v>
      </c>
      <c r="O236" s="137">
        <v>18960</v>
      </c>
      <c r="P236" s="137">
        <v>3160</v>
      </c>
      <c r="Q236" s="137">
        <v>18960</v>
      </c>
      <c r="R236" s="137">
        <f t="shared" si="24"/>
        <v>22372.799999999999</v>
      </c>
      <c r="S236" s="140" t="str">
        <f t="shared" si="25"/>
        <v>Открытый конкурс</v>
      </c>
      <c r="T236" s="140" t="s">
        <v>131</v>
      </c>
      <c r="U236" s="140" t="s">
        <v>215</v>
      </c>
      <c r="V236" s="8">
        <v>42960</v>
      </c>
      <c r="W236" s="8">
        <v>43020</v>
      </c>
      <c r="X236" s="9"/>
      <c r="Y236" s="9"/>
      <c r="Z236" s="9"/>
      <c r="AA236" s="9"/>
      <c r="AB236" s="141" t="s">
        <v>1042</v>
      </c>
      <c r="AC236" s="136" t="s">
        <v>209</v>
      </c>
      <c r="AD236" s="9">
        <v>796</v>
      </c>
      <c r="AE236" s="9" t="s">
        <v>555</v>
      </c>
      <c r="AF236" s="136">
        <v>40</v>
      </c>
      <c r="AG236" s="142">
        <v>45</v>
      </c>
      <c r="AH236" s="8" t="s">
        <v>909</v>
      </c>
      <c r="AI236" s="8">
        <v>43040</v>
      </c>
      <c r="AJ236" s="8">
        <v>43040</v>
      </c>
      <c r="AK236" s="8">
        <v>43404</v>
      </c>
      <c r="AL236" s="9" t="s">
        <v>310</v>
      </c>
      <c r="AM236" s="9"/>
      <c r="AN236" s="137"/>
      <c r="AO236" s="9"/>
      <c r="AP236" s="9"/>
      <c r="AQ236" s="9"/>
      <c r="AR236" s="9"/>
      <c r="AS236" s="9"/>
      <c r="AT236" s="9"/>
      <c r="AU236" s="9"/>
      <c r="AV236" s="9"/>
      <c r="AW236" s="9" t="s">
        <v>273</v>
      </c>
    </row>
    <row r="237" spans="1:49" s="143" customFormat="1" ht="168.75">
      <c r="A237" s="136">
        <v>7</v>
      </c>
      <c r="B237" s="136" t="s">
        <v>1044</v>
      </c>
      <c r="C237" s="136" t="s">
        <v>131</v>
      </c>
      <c r="D237" s="136" t="s">
        <v>902</v>
      </c>
      <c r="E237" s="136" t="s">
        <v>71</v>
      </c>
      <c r="F237" s="136">
        <v>858044</v>
      </c>
      <c r="G237" s="10" t="s">
        <v>1045</v>
      </c>
      <c r="H237" s="136" t="s">
        <v>1046</v>
      </c>
      <c r="I237" s="9">
        <v>38</v>
      </c>
      <c r="J237" s="136" t="s">
        <v>135</v>
      </c>
      <c r="K237" s="136" t="s">
        <v>136</v>
      </c>
      <c r="L237" s="140" t="s">
        <v>137</v>
      </c>
      <c r="M237" s="140" t="s">
        <v>120</v>
      </c>
      <c r="N237" s="136" t="s">
        <v>905</v>
      </c>
      <c r="O237" s="137">
        <v>2306</v>
      </c>
      <c r="P237" s="137">
        <v>2306</v>
      </c>
      <c r="Q237" s="137">
        <v>2306</v>
      </c>
      <c r="R237" s="137">
        <f>Q237</f>
        <v>2306</v>
      </c>
      <c r="S237" s="140" t="s">
        <v>214</v>
      </c>
      <c r="T237" s="140" t="s">
        <v>131</v>
      </c>
      <c r="U237" s="140" t="s">
        <v>215</v>
      </c>
      <c r="V237" s="8">
        <v>42767</v>
      </c>
      <c r="W237" s="8">
        <v>42809</v>
      </c>
      <c r="X237" s="9"/>
      <c r="Y237" s="9"/>
      <c r="Z237" s="9"/>
      <c r="AA237" s="9"/>
      <c r="AB237" s="141" t="s">
        <v>1047</v>
      </c>
      <c r="AC237" s="136" t="s">
        <v>908</v>
      </c>
      <c r="AD237" s="9">
        <v>796</v>
      </c>
      <c r="AE237" s="9" t="s">
        <v>555</v>
      </c>
      <c r="AF237" s="136">
        <v>8</v>
      </c>
      <c r="AG237" s="142">
        <v>45000000</v>
      </c>
      <c r="AH237" s="8" t="s">
        <v>909</v>
      </c>
      <c r="AI237" s="8">
        <v>42826</v>
      </c>
      <c r="AJ237" s="8">
        <v>42826</v>
      </c>
      <c r="AK237" s="146">
        <v>43100</v>
      </c>
      <c r="AL237" s="9">
        <v>2017</v>
      </c>
      <c r="AM237" s="9"/>
      <c r="AN237" s="137"/>
      <c r="AO237" s="9"/>
      <c r="AP237" s="9"/>
      <c r="AQ237" s="9"/>
      <c r="AR237" s="9"/>
      <c r="AS237" s="9"/>
      <c r="AT237" s="9"/>
      <c r="AU237" s="9"/>
      <c r="AV237" s="9"/>
      <c r="AW237" s="9"/>
    </row>
    <row r="238" spans="1:49" s="143" customFormat="1" ht="78.75" customHeight="1">
      <c r="A238" s="136">
        <v>7</v>
      </c>
      <c r="B238" s="136" t="s">
        <v>2369</v>
      </c>
      <c r="C238" s="136" t="s">
        <v>131</v>
      </c>
      <c r="D238" s="136" t="s">
        <v>1048</v>
      </c>
      <c r="E238" s="136" t="s">
        <v>190</v>
      </c>
      <c r="F238" s="136">
        <v>858253</v>
      </c>
      <c r="G238" s="10" t="s">
        <v>2418</v>
      </c>
      <c r="H238" s="136" t="s">
        <v>1049</v>
      </c>
      <c r="I238" s="9" t="s">
        <v>1050</v>
      </c>
      <c r="J238" s="136" t="s">
        <v>135</v>
      </c>
      <c r="K238" s="136" t="s">
        <v>136</v>
      </c>
      <c r="L238" s="140" t="s">
        <v>137</v>
      </c>
      <c r="M238" s="140" t="s">
        <v>104</v>
      </c>
      <c r="N238" s="136" t="s">
        <v>905</v>
      </c>
      <c r="O238" s="137">
        <v>8278.77</v>
      </c>
      <c r="P238" s="137">
        <v>8278.77</v>
      </c>
      <c r="Q238" s="137">
        <v>8278.77</v>
      </c>
      <c r="R238" s="137">
        <f t="shared" ref="R238:R251" si="26">Q238*1.18</f>
        <v>9768.9485999999997</v>
      </c>
      <c r="S238" s="140" t="s">
        <v>214</v>
      </c>
      <c r="T238" s="140" t="s">
        <v>131</v>
      </c>
      <c r="U238" s="140" t="s">
        <v>215</v>
      </c>
      <c r="V238" s="8">
        <v>42826</v>
      </c>
      <c r="W238" s="8">
        <v>42887</v>
      </c>
      <c r="X238" s="9"/>
      <c r="Y238" s="9"/>
      <c r="Z238" s="9"/>
      <c r="AA238" s="9"/>
      <c r="AB238" s="141" t="s">
        <v>1051</v>
      </c>
      <c r="AC238" s="136" t="s">
        <v>1052</v>
      </c>
      <c r="AD238" s="9">
        <v>796</v>
      </c>
      <c r="AE238" s="9" t="s">
        <v>555</v>
      </c>
      <c r="AF238" s="136">
        <v>8</v>
      </c>
      <c r="AG238" s="142">
        <v>45</v>
      </c>
      <c r="AH238" s="8" t="s">
        <v>909</v>
      </c>
      <c r="AI238" s="8">
        <v>42917</v>
      </c>
      <c r="AJ238" s="8">
        <v>42917</v>
      </c>
      <c r="AK238" s="8">
        <v>43281</v>
      </c>
      <c r="AL238" s="9" t="s">
        <v>310</v>
      </c>
      <c r="AM238" s="136" t="s">
        <v>1053</v>
      </c>
      <c r="AN238" s="137"/>
      <c r="AO238" s="9"/>
      <c r="AP238" s="9"/>
      <c r="AQ238" s="9"/>
      <c r="AR238" s="9"/>
      <c r="AS238" s="9"/>
      <c r="AT238" s="9"/>
      <c r="AU238" s="9"/>
      <c r="AV238" s="9"/>
      <c r="AW238" s="9"/>
    </row>
    <row r="239" spans="1:49" s="143" customFormat="1" ht="126.75" customHeight="1">
      <c r="A239" s="136">
        <v>7</v>
      </c>
      <c r="B239" s="136" t="s">
        <v>1058</v>
      </c>
      <c r="C239" s="136" t="s">
        <v>131</v>
      </c>
      <c r="D239" s="136" t="s">
        <v>1048</v>
      </c>
      <c r="E239" s="136" t="s">
        <v>190</v>
      </c>
      <c r="F239" s="136">
        <v>858271</v>
      </c>
      <c r="G239" s="10" t="s">
        <v>1059</v>
      </c>
      <c r="H239" s="136" t="s">
        <v>1060</v>
      </c>
      <c r="I239" s="9" t="s">
        <v>1061</v>
      </c>
      <c r="J239" s="136" t="s">
        <v>136</v>
      </c>
      <c r="K239" s="136" t="s">
        <v>136</v>
      </c>
      <c r="L239" s="140" t="s">
        <v>137</v>
      </c>
      <c r="M239" s="140" t="s">
        <v>110</v>
      </c>
      <c r="N239" s="136" t="s">
        <v>1055</v>
      </c>
      <c r="O239" s="137">
        <v>5144</v>
      </c>
      <c r="P239" s="137">
        <v>1700</v>
      </c>
      <c r="Q239" s="137">
        <v>5144</v>
      </c>
      <c r="R239" s="137">
        <f t="shared" si="26"/>
        <v>6069.92</v>
      </c>
      <c r="S239" s="140" t="s">
        <v>214</v>
      </c>
      <c r="T239" s="140" t="s">
        <v>131</v>
      </c>
      <c r="U239" s="140" t="s">
        <v>215</v>
      </c>
      <c r="V239" s="8">
        <v>42995</v>
      </c>
      <c r="W239" s="8">
        <v>43009</v>
      </c>
      <c r="X239" s="9"/>
      <c r="Y239" s="9"/>
      <c r="Z239" s="9"/>
      <c r="AA239" s="9"/>
      <c r="AB239" s="141" t="s">
        <v>1062</v>
      </c>
      <c r="AC239" s="136" t="s">
        <v>1063</v>
      </c>
      <c r="AD239" s="9">
        <v>796</v>
      </c>
      <c r="AE239" s="9" t="s">
        <v>555</v>
      </c>
      <c r="AF239" s="136">
        <v>3100</v>
      </c>
      <c r="AG239" s="142">
        <v>45</v>
      </c>
      <c r="AH239" s="8" t="s">
        <v>909</v>
      </c>
      <c r="AI239" s="8">
        <v>43040</v>
      </c>
      <c r="AJ239" s="8">
        <v>43040</v>
      </c>
      <c r="AK239" s="8">
        <v>43220</v>
      </c>
      <c r="AL239" s="9" t="s">
        <v>310</v>
      </c>
      <c r="AM239" s="9"/>
      <c r="AN239" s="137"/>
      <c r="AO239" s="9"/>
      <c r="AP239" s="9"/>
      <c r="AQ239" s="9"/>
      <c r="AR239" s="9"/>
      <c r="AS239" s="9"/>
      <c r="AT239" s="9"/>
      <c r="AU239" s="9"/>
      <c r="AV239" s="9"/>
      <c r="AW239" s="9"/>
    </row>
    <row r="240" spans="1:49" s="143" customFormat="1" ht="114" customHeight="1">
      <c r="A240" s="136">
        <v>7</v>
      </c>
      <c r="B240" s="136" t="s">
        <v>1064</v>
      </c>
      <c r="C240" s="136" t="s">
        <v>131</v>
      </c>
      <c r="D240" s="136" t="s">
        <v>1048</v>
      </c>
      <c r="E240" s="136" t="s">
        <v>190</v>
      </c>
      <c r="F240" s="136">
        <v>858268</v>
      </c>
      <c r="G240" s="10" t="s">
        <v>1065</v>
      </c>
      <c r="H240" s="136" t="s">
        <v>261</v>
      </c>
      <c r="I240" s="9" t="s">
        <v>2663</v>
      </c>
      <c r="J240" s="136" t="s">
        <v>136</v>
      </c>
      <c r="K240" s="136" t="s">
        <v>136</v>
      </c>
      <c r="L240" s="140" t="s">
        <v>137</v>
      </c>
      <c r="M240" s="140" t="s">
        <v>120</v>
      </c>
      <c r="N240" s="136" t="s">
        <v>1055</v>
      </c>
      <c r="O240" s="137">
        <v>8387</v>
      </c>
      <c r="P240" s="137">
        <v>8387</v>
      </c>
      <c r="Q240" s="137">
        <v>8387</v>
      </c>
      <c r="R240" s="137">
        <f t="shared" si="26"/>
        <v>9896.66</v>
      </c>
      <c r="S240" s="140" t="s">
        <v>73</v>
      </c>
      <c r="T240" s="140" t="s">
        <v>131</v>
      </c>
      <c r="U240" s="140" t="s">
        <v>224</v>
      </c>
      <c r="V240" s="8">
        <v>42736</v>
      </c>
      <c r="W240" s="8">
        <v>42736</v>
      </c>
      <c r="X240" s="9" t="s">
        <v>1066</v>
      </c>
      <c r="Y240" s="9" t="s">
        <v>1067</v>
      </c>
      <c r="Z240" s="9">
        <v>5031009637</v>
      </c>
      <c r="AA240" s="9">
        <v>503101001</v>
      </c>
      <c r="AB240" s="141" t="s">
        <v>1068</v>
      </c>
      <c r="AC240" s="136" t="s">
        <v>1069</v>
      </c>
      <c r="AD240" s="9">
        <v>168</v>
      </c>
      <c r="AE240" s="9" t="s">
        <v>1070</v>
      </c>
      <c r="AF240" s="136">
        <v>9029</v>
      </c>
      <c r="AG240" s="142">
        <v>46639101</v>
      </c>
      <c r="AH240" s="8" t="s">
        <v>909</v>
      </c>
      <c r="AI240" s="8">
        <v>42736</v>
      </c>
      <c r="AJ240" s="8">
        <v>42736</v>
      </c>
      <c r="AK240" s="146">
        <v>43100</v>
      </c>
      <c r="AL240" s="9">
        <v>2017</v>
      </c>
      <c r="AM240" s="9"/>
      <c r="AN240" s="137"/>
      <c r="AO240" s="9"/>
      <c r="AP240" s="9"/>
      <c r="AQ240" s="9"/>
      <c r="AR240" s="9"/>
      <c r="AS240" s="9"/>
      <c r="AT240" s="9"/>
      <c r="AU240" s="9"/>
      <c r="AV240" s="9"/>
      <c r="AW240" s="9"/>
    </row>
    <row r="241" spans="1:49" s="143" customFormat="1" ht="101.25">
      <c r="A241" s="136">
        <v>7</v>
      </c>
      <c r="B241" s="136" t="s">
        <v>1071</v>
      </c>
      <c r="C241" s="136" t="s">
        <v>131</v>
      </c>
      <c r="D241" s="136" t="s">
        <v>1048</v>
      </c>
      <c r="E241" s="136" t="s">
        <v>190</v>
      </c>
      <c r="F241" s="136">
        <v>858272</v>
      </c>
      <c r="G241" s="10" t="s">
        <v>1072</v>
      </c>
      <c r="H241" s="136" t="s">
        <v>1060</v>
      </c>
      <c r="I241" s="9" t="s">
        <v>1073</v>
      </c>
      <c r="J241" s="136" t="s">
        <v>2645</v>
      </c>
      <c r="K241" s="136" t="s">
        <v>136</v>
      </c>
      <c r="L241" s="140" t="s">
        <v>137</v>
      </c>
      <c r="M241" s="140" t="s">
        <v>111</v>
      </c>
      <c r="N241" s="136" t="s">
        <v>1074</v>
      </c>
      <c r="O241" s="137">
        <v>1310.07</v>
      </c>
      <c r="P241" s="137">
        <v>1310.07</v>
      </c>
      <c r="Q241" s="137">
        <v>1310.07</v>
      </c>
      <c r="R241" s="137">
        <f t="shared" si="26"/>
        <v>1545.8825999999999</v>
      </c>
      <c r="S241" s="140" t="s">
        <v>73</v>
      </c>
      <c r="T241" s="140" t="s">
        <v>131</v>
      </c>
      <c r="U241" s="140" t="s">
        <v>224</v>
      </c>
      <c r="V241" s="8">
        <v>42826</v>
      </c>
      <c r="W241" s="8">
        <v>42826</v>
      </c>
      <c r="X241" s="9" t="s">
        <v>1075</v>
      </c>
      <c r="Y241" s="9" t="s">
        <v>1076</v>
      </c>
      <c r="Z241" s="9">
        <v>7705013033</v>
      </c>
      <c r="AA241" s="9">
        <v>774850001</v>
      </c>
      <c r="AB241" s="141" t="s">
        <v>1072</v>
      </c>
      <c r="AC241" s="136" t="s">
        <v>1077</v>
      </c>
      <c r="AD241" s="9">
        <v>796</v>
      </c>
      <c r="AE241" s="9" t="s">
        <v>555</v>
      </c>
      <c r="AF241" s="136">
        <v>15</v>
      </c>
      <c r="AG241" s="142">
        <v>45</v>
      </c>
      <c r="AH241" s="8" t="s">
        <v>909</v>
      </c>
      <c r="AI241" s="8">
        <v>42826</v>
      </c>
      <c r="AJ241" s="8">
        <v>42826</v>
      </c>
      <c r="AK241" s="8">
        <v>43039</v>
      </c>
      <c r="AL241" s="9">
        <v>2017</v>
      </c>
      <c r="AM241" s="9"/>
      <c r="AN241" s="137"/>
      <c r="AO241" s="9"/>
      <c r="AP241" s="9"/>
      <c r="AQ241" s="9"/>
      <c r="AR241" s="9"/>
      <c r="AS241" s="9"/>
      <c r="AT241" s="9"/>
      <c r="AU241" s="9"/>
      <c r="AV241" s="9"/>
      <c r="AW241" s="9"/>
    </row>
    <row r="242" spans="1:49" s="143" customFormat="1" ht="101.25">
      <c r="A242" s="136">
        <v>7</v>
      </c>
      <c r="B242" s="136" t="s">
        <v>1078</v>
      </c>
      <c r="C242" s="136" t="s">
        <v>131</v>
      </c>
      <c r="D242" s="136" t="s">
        <v>919</v>
      </c>
      <c r="E242" s="136" t="s">
        <v>190</v>
      </c>
      <c r="F242" s="136">
        <v>858205</v>
      </c>
      <c r="G242" s="10" t="s">
        <v>2542</v>
      </c>
      <c r="H242" s="136" t="s">
        <v>1079</v>
      </c>
      <c r="I242" s="9" t="s">
        <v>1080</v>
      </c>
      <c r="J242" s="136" t="s">
        <v>2585</v>
      </c>
      <c r="K242" s="136" t="s">
        <v>136</v>
      </c>
      <c r="L242" s="140" t="s">
        <v>137</v>
      </c>
      <c r="M242" s="140" t="s">
        <v>89</v>
      </c>
      <c r="N242" s="136" t="s">
        <v>1081</v>
      </c>
      <c r="O242" s="137">
        <v>30953.5</v>
      </c>
      <c r="P242" s="137">
        <v>30953.5</v>
      </c>
      <c r="Q242" s="137">
        <v>30953.5</v>
      </c>
      <c r="R242" s="137">
        <f t="shared" si="26"/>
        <v>36525.129999999997</v>
      </c>
      <c r="S242" s="140" t="s">
        <v>73</v>
      </c>
      <c r="T242" s="140" t="s">
        <v>131</v>
      </c>
      <c r="U242" s="140" t="s">
        <v>224</v>
      </c>
      <c r="V242" s="8">
        <v>42736</v>
      </c>
      <c r="W242" s="8">
        <v>42736</v>
      </c>
      <c r="X242" s="9" t="s">
        <v>194</v>
      </c>
      <c r="Y242" s="9" t="s">
        <v>1082</v>
      </c>
      <c r="Z242" s="9">
        <v>7720518494</v>
      </c>
      <c r="AA242" s="9">
        <v>771503001</v>
      </c>
      <c r="AB242" s="141" t="s">
        <v>1083</v>
      </c>
      <c r="AC242" s="136" t="s">
        <v>1084</v>
      </c>
      <c r="AD242" s="9">
        <v>233</v>
      </c>
      <c r="AE242" s="9" t="s">
        <v>606</v>
      </c>
      <c r="AF242" s="136">
        <v>20683</v>
      </c>
      <c r="AG242" s="142">
        <v>45</v>
      </c>
      <c r="AH242" s="8" t="s">
        <v>909</v>
      </c>
      <c r="AI242" s="8">
        <v>42736</v>
      </c>
      <c r="AJ242" s="8">
        <v>42736</v>
      </c>
      <c r="AK242" s="146">
        <v>43100</v>
      </c>
      <c r="AL242" s="9">
        <v>2017</v>
      </c>
      <c r="AM242" s="9"/>
      <c r="AN242" s="137"/>
      <c r="AO242" s="9"/>
      <c r="AP242" s="9"/>
      <c r="AQ242" s="9"/>
      <c r="AR242" s="9"/>
      <c r="AS242" s="9"/>
      <c r="AT242" s="9"/>
      <c r="AU242" s="9"/>
      <c r="AV242" s="9"/>
      <c r="AW242" s="9"/>
    </row>
    <row r="243" spans="1:49" s="143" customFormat="1" ht="101.25">
      <c r="A243" s="136">
        <v>7</v>
      </c>
      <c r="B243" s="136" t="s">
        <v>1085</v>
      </c>
      <c r="C243" s="136" t="s">
        <v>131</v>
      </c>
      <c r="D243" s="136" t="s">
        <v>919</v>
      </c>
      <c r="E243" s="136" t="s">
        <v>190</v>
      </c>
      <c r="F243" s="136">
        <v>858214</v>
      </c>
      <c r="G243" s="10" t="s">
        <v>1086</v>
      </c>
      <c r="H243" s="136" t="s">
        <v>1079</v>
      </c>
      <c r="I243" s="9" t="s">
        <v>1080</v>
      </c>
      <c r="J243" s="136" t="s">
        <v>2585</v>
      </c>
      <c r="K243" s="136" t="s">
        <v>136</v>
      </c>
      <c r="L243" s="140" t="s">
        <v>137</v>
      </c>
      <c r="M243" s="140" t="s">
        <v>89</v>
      </c>
      <c r="N243" s="136" t="s">
        <v>1081</v>
      </c>
      <c r="O243" s="137">
        <v>746</v>
      </c>
      <c r="P243" s="137">
        <v>746</v>
      </c>
      <c r="Q243" s="137">
        <v>746</v>
      </c>
      <c r="R243" s="137">
        <f t="shared" si="26"/>
        <v>880.28</v>
      </c>
      <c r="S243" s="140" t="s">
        <v>73</v>
      </c>
      <c r="T243" s="140" t="s">
        <v>131</v>
      </c>
      <c r="U243" s="140" t="s">
        <v>224</v>
      </c>
      <c r="V243" s="8">
        <v>42736</v>
      </c>
      <c r="W243" s="8">
        <v>42736</v>
      </c>
      <c r="X243" s="9" t="s">
        <v>1075</v>
      </c>
      <c r="Y243" s="9" t="s">
        <v>1087</v>
      </c>
      <c r="Z243" s="9">
        <v>7729698690</v>
      </c>
      <c r="AA243" s="9">
        <v>773543001</v>
      </c>
      <c r="AB243" s="141" t="s">
        <v>1083</v>
      </c>
      <c r="AC243" s="136" t="s">
        <v>1084</v>
      </c>
      <c r="AD243" s="9">
        <v>233</v>
      </c>
      <c r="AE243" s="9" t="s">
        <v>606</v>
      </c>
      <c r="AF243" s="136">
        <v>470.6</v>
      </c>
      <c r="AG243" s="142">
        <v>45</v>
      </c>
      <c r="AH243" s="8" t="s">
        <v>909</v>
      </c>
      <c r="AI243" s="8">
        <v>42736</v>
      </c>
      <c r="AJ243" s="8">
        <v>42736</v>
      </c>
      <c r="AK243" s="146">
        <v>43100</v>
      </c>
      <c r="AL243" s="9">
        <v>2017</v>
      </c>
      <c r="AM243" s="9"/>
      <c r="AN243" s="137"/>
      <c r="AO243" s="9"/>
      <c r="AP243" s="9"/>
      <c r="AQ243" s="9"/>
      <c r="AR243" s="9"/>
      <c r="AS243" s="9"/>
      <c r="AT243" s="9"/>
      <c r="AU243" s="9"/>
      <c r="AV243" s="9"/>
      <c r="AW243" s="9"/>
    </row>
    <row r="244" spans="1:49" s="143" customFormat="1" ht="78.75">
      <c r="A244" s="136">
        <v>7</v>
      </c>
      <c r="B244" s="136" t="s">
        <v>1088</v>
      </c>
      <c r="C244" s="136" t="s">
        <v>131</v>
      </c>
      <c r="D244" s="136" t="s">
        <v>919</v>
      </c>
      <c r="E244" s="136" t="s">
        <v>71</v>
      </c>
      <c r="F244" s="136">
        <v>858215</v>
      </c>
      <c r="G244" s="10" t="s">
        <v>1089</v>
      </c>
      <c r="H244" s="136" t="s">
        <v>1090</v>
      </c>
      <c r="I244" s="9" t="s">
        <v>1061</v>
      </c>
      <c r="J244" s="136" t="s">
        <v>2585</v>
      </c>
      <c r="K244" s="136" t="s">
        <v>136</v>
      </c>
      <c r="L244" s="140" t="s">
        <v>193</v>
      </c>
      <c r="M244" s="140" t="s">
        <v>118</v>
      </c>
      <c r="N244" s="136" t="s">
        <v>1091</v>
      </c>
      <c r="O244" s="137">
        <v>3527.8</v>
      </c>
      <c r="P244" s="137">
        <v>3527.8</v>
      </c>
      <c r="Q244" s="137">
        <v>3527.8</v>
      </c>
      <c r="R244" s="137">
        <f t="shared" si="26"/>
        <v>4162.8040000000001</v>
      </c>
      <c r="S244" s="140" t="s">
        <v>73</v>
      </c>
      <c r="T244" s="140" t="s">
        <v>131</v>
      </c>
      <c r="U244" s="140" t="s">
        <v>224</v>
      </c>
      <c r="V244" s="8">
        <v>42736</v>
      </c>
      <c r="W244" s="8">
        <v>42736</v>
      </c>
      <c r="X244" s="9" t="s">
        <v>1075</v>
      </c>
      <c r="Y244" s="9" t="s">
        <v>538</v>
      </c>
      <c r="Z244" s="9">
        <v>7701984274</v>
      </c>
      <c r="AA244" s="9">
        <v>774850001</v>
      </c>
      <c r="AB244" s="141" t="s">
        <v>1092</v>
      </c>
      <c r="AC244" s="136" t="s">
        <v>1093</v>
      </c>
      <c r="AD244" s="9">
        <v>113</v>
      </c>
      <c r="AE244" s="9" t="s">
        <v>607</v>
      </c>
      <c r="AF244" s="136">
        <v>103</v>
      </c>
      <c r="AG244" s="142">
        <v>45</v>
      </c>
      <c r="AH244" s="8" t="s">
        <v>909</v>
      </c>
      <c r="AI244" s="8">
        <v>42736</v>
      </c>
      <c r="AJ244" s="8">
        <v>42736</v>
      </c>
      <c r="AK244" s="146">
        <v>43100</v>
      </c>
      <c r="AL244" s="9">
        <v>2017</v>
      </c>
      <c r="AM244" s="9"/>
      <c r="AN244" s="137"/>
      <c r="AO244" s="9"/>
      <c r="AP244" s="9"/>
      <c r="AQ244" s="9"/>
      <c r="AR244" s="9"/>
      <c r="AS244" s="9"/>
      <c r="AT244" s="9"/>
      <c r="AU244" s="9"/>
      <c r="AV244" s="9"/>
      <c r="AW244" s="9"/>
    </row>
    <row r="245" spans="1:49" s="143" customFormat="1" ht="45">
      <c r="A245" s="136">
        <v>7</v>
      </c>
      <c r="B245" s="136" t="s">
        <v>1094</v>
      </c>
      <c r="C245" s="136" t="s">
        <v>131</v>
      </c>
      <c r="D245" s="136" t="s">
        <v>919</v>
      </c>
      <c r="E245" s="136" t="s">
        <v>71</v>
      </c>
      <c r="F245" s="136">
        <v>858216</v>
      </c>
      <c r="G245" s="10" t="s">
        <v>1095</v>
      </c>
      <c r="H245" s="136" t="s">
        <v>1096</v>
      </c>
      <c r="I245" s="9" t="s">
        <v>501</v>
      </c>
      <c r="J245" s="136" t="s">
        <v>136</v>
      </c>
      <c r="K245" s="136" t="s">
        <v>136</v>
      </c>
      <c r="L245" s="140" t="s">
        <v>137</v>
      </c>
      <c r="M245" s="140" t="s">
        <v>88</v>
      </c>
      <c r="N245" s="136" t="s">
        <v>1098</v>
      </c>
      <c r="O245" s="137">
        <v>37179.769999999997</v>
      </c>
      <c r="P245" s="137">
        <v>37179.769999999997</v>
      </c>
      <c r="Q245" s="137">
        <v>37179.769999999997</v>
      </c>
      <c r="R245" s="137">
        <f t="shared" si="26"/>
        <v>43872.128599999996</v>
      </c>
      <c r="S245" s="140" t="s">
        <v>73</v>
      </c>
      <c r="T245" s="140" t="s">
        <v>131</v>
      </c>
      <c r="U245" s="140" t="s">
        <v>224</v>
      </c>
      <c r="V245" s="8">
        <v>42736</v>
      </c>
      <c r="W245" s="8">
        <v>42736</v>
      </c>
      <c r="X245" s="9" t="s">
        <v>1075</v>
      </c>
      <c r="Y245" s="9" t="s">
        <v>241</v>
      </c>
      <c r="Z245" s="9">
        <v>7736520080</v>
      </c>
      <c r="AA245" s="9">
        <v>997450001</v>
      </c>
      <c r="AB245" s="141" t="s">
        <v>1099</v>
      </c>
      <c r="AC245" s="136" t="s">
        <v>1100</v>
      </c>
      <c r="AD245" s="9">
        <v>245</v>
      </c>
      <c r="AE245" s="9" t="s">
        <v>1101</v>
      </c>
      <c r="AF245" s="136">
        <v>7618806</v>
      </c>
      <c r="AG245" s="142">
        <v>45</v>
      </c>
      <c r="AH245" s="8" t="s">
        <v>909</v>
      </c>
      <c r="AI245" s="8">
        <v>42736</v>
      </c>
      <c r="AJ245" s="8">
        <v>42736</v>
      </c>
      <c r="AK245" s="146">
        <v>43100</v>
      </c>
      <c r="AL245" s="9">
        <v>2017</v>
      </c>
      <c r="AM245" s="9">
        <v>100</v>
      </c>
      <c r="AN245" s="137"/>
      <c r="AO245" s="9"/>
      <c r="AP245" s="9"/>
      <c r="AQ245" s="9"/>
      <c r="AR245" s="9"/>
      <c r="AS245" s="9"/>
      <c r="AT245" s="9"/>
      <c r="AU245" s="9"/>
      <c r="AV245" s="9"/>
      <c r="AW245" s="9"/>
    </row>
    <row r="246" spans="1:49" s="143" customFormat="1" ht="157.5">
      <c r="A246" s="136">
        <v>7</v>
      </c>
      <c r="B246" s="136" t="s">
        <v>1102</v>
      </c>
      <c r="C246" s="136" t="s">
        <v>131</v>
      </c>
      <c r="D246" s="136" t="s">
        <v>1103</v>
      </c>
      <c r="E246" s="136" t="s">
        <v>67</v>
      </c>
      <c r="F246" s="136">
        <v>858143</v>
      </c>
      <c r="G246" s="10" t="s">
        <v>1104</v>
      </c>
      <c r="H246" s="136" t="s">
        <v>322</v>
      </c>
      <c r="I246" s="9" t="s">
        <v>1105</v>
      </c>
      <c r="J246" s="136" t="s">
        <v>2588</v>
      </c>
      <c r="K246" s="136" t="s">
        <v>136</v>
      </c>
      <c r="L246" s="140" t="s">
        <v>137</v>
      </c>
      <c r="M246" s="140" t="s">
        <v>97</v>
      </c>
      <c r="N246" s="136" t="s">
        <v>480</v>
      </c>
      <c r="O246" s="137">
        <v>17394.5</v>
      </c>
      <c r="P246" s="137">
        <v>15813.181818181818</v>
      </c>
      <c r="Q246" s="137">
        <v>17394.5</v>
      </c>
      <c r="R246" s="137">
        <f t="shared" si="26"/>
        <v>20525.509999999998</v>
      </c>
      <c r="S246" s="140" t="s">
        <v>73</v>
      </c>
      <c r="T246" s="140" t="s">
        <v>131</v>
      </c>
      <c r="U246" s="140" t="s">
        <v>224</v>
      </c>
      <c r="V246" s="8">
        <v>42795</v>
      </c>
      <c r="W246" s="8">
        <v>42795</v>
      </c>
      <c r="X246" s="9" t="s">
        <v>1106</v>
      </c>
      <c r="Y246" s="9" t="s">
        <v>1107</v>
      </c>
      <c r="Z246" s="9">
        <v>7730066857</v>
      </c>
      <c r="AA246" s="9">
        <v>773001001</v>
      </c>
      <c r="AB246" s="141" t="s">
        <v>1104</v>
      </c>
      <c r="AC246" s="136" t="s">
        <v>1108</v>
      </c>
      <c r="AD246" s="9">
        <v>55</v>
      </c>
      <c r="AE246" s="9" t="s">
        <v>727</v>
      </c>
      <c r="AF246" s="136">
        <v>1051.4000000000001</v>
      </c>
      <c r="AG246" s="142">
        <v>45</v>
      </c>
      <c r="AH246" s="8" t="s">
        <v>909</v>
      </c>
      <c r="AI246" s="8">
        <v>42795</v>
      </c>
      <c r="AJ246" s="146">
        <v>42795</v>
      </c>
      <c r="AK246" s="8">
        <v>43131</v>
      </c>
      <c r="AL246" s="9" t="s">
        <v>310</v>
      </c>
      <c r="AM246" s="136" t="s">
        <v>1109</v>
      </c>
      <c r="AN246" s="137"/>
      <c r="AO246" s="9"/>
      <c r="AP246" s="9"/>
      <c r="AQ246" s="9"/>
      <c r="AR246" s="9"/>
      <c r="AS246" s="9"/>
      <c r="AT246" s="9"/>
      <c r="AU246" s="9"/>
      <c r="AV246" s="9"/>
      <c r="AW246" s="9"/>
    </row>
    <row r="247" spans="1:49" s="143" customFormat="1" ht="91.5" customHeight="1">
      <c r="A247" s="136">
        <v>7</v>
      </c>
      <c r="B247" s="136" t="s">
        <v>1110</v>
      </c>
      <c r="C247" s="136" t="s">
        <v>131</v>
      </c>
      <c r="D247" s="136" t="s">
        <v>1103</v>
      </c>
      <c r="E247" s="136" t="s">
        <v>67</v>
      </c>
      <c r="F247" s="136">
        <v>858144</v>
      </c>
      <c r="G247" s="10" t="s">
        <v>1111</v>
      </c>
      <c r="H247" s="136" t="s">
        <v>322</v>
      </c>
      <c r="I247" s="9" t="s">
        <v>1105</v>
      </c>
      <c r="J247" s="136" t="s">
        <v>2588</v>
      </c>
      <c r="K247" s="136" t="s">
        <v>136</v>
      </c>
      <c r="L247" s="140" t="s">
        <v>137</v>
      </c>
      <c r="M247" s="140" t="s">
        <v>97</v>
      </c>
      <c r="N247" s="136" t="s">
        <v>480</v>
      </c>
      <c r="O247" s="137">
        <v>16718.260999999999</v>
      </c>
      <c r="P247" s="137">
        <v>9663.4891935483884</v>
      </c>
      <c r="Q247" s="137">
        <v>16718.260999999999</v>
      </c>
      <c r="R247" s="137">
        <f t="shared" si="26"/>
        <v>19727.547979999996</v>
      </c>
      <c r="S247" s="140" t="s">
        <v>73</v>
      </c>
      <c r="T247" s="140" t="s">
        <v>131</v>
      </c>
      <c r="U247" s="140" t="s">
        <v>224</v>
      </c>
      <c r="V247" s="8">
        <v>42881</v>
      </c>
      <c r="W247" s="8">
        <v>42881</v>
      </c>
      <c r="X247" s="9" t="s">
        <v>1106</v>
      </c>
      <c r="Y247" s="9" t="s">
        <v>1112</v>
      </c>
      <c r="Z247" s="9">
        <v>7705031674</v>
      </c>
      <c r="AA247" s="9">
        <v>770501001</v>
      </c>
      <c r="AB247" s="141" t="s">
        <v>1113</v>
      </c>
      <c r="AC247" s="136" t="s">
        <v>1114</v>
      </c>
      <c r="AD247" s="9">
        <v>55</v>
      </c>
      <c r="AE247" s="9" t="s">
        <v>727</v>
      </c>
      <c r="AF247" s="136">
        <v>1740.7</v>
      </c>
      <c r="AG247" s="142">
        <v>45</v>
      </c>
      <c r="AH247" s="8" t="s">
        <v>909</v>
      </c>
      <c r="AI247" s="8">
        <v>42881</v>
      </c>
      <c r="AJ247" s="8">
        <v>42881</v>
      </c>
      <c r="AK247" s="8">
        <v>43244</v>
      </c>
      <c r="AL247" s="9" t="s">
        <v>310</v>
      </c>
      <c r="AM247" s="9"/>
      <c r="AN247" s="137"/>
      <c r="AO247" s="9"/>
      <c r="AP247" s="9"/>
      <c r="AQ247" s="9"/>
      <c r="AR247" s="9"/>
      <c r="AS247" s="9"/>
      <c r="AT247" s="9"/>
      <c r="AU247" s="9"/>
      <c r="AV247" s="9"/>
      <c r="AW247" s="9"/>
    </row>
    <row r="248" spans="1:49" s="143" customFormat="1" ht="93.75" customHeight="1">
      <c r="A248" s="136">
        <v>7</v>
      </c>
      <c r="B248" s="136" t="s">
        <v>1115</v>
      </c>
      <c r="C248" s="136" t="s">
        <v>131</v>
      </c>
      <c r="D248" s="136" t="s">
        <v>1103</v>
      </c>
      <c r="E248" s="136" t="s">
        <v>67</v>
      </c>
      <c r="F248" s="136">
        <v>858145</v>
      </c>
      <c r="G248" s="10" t="s">
        <v>1116</v>
      </c>
      <c r="H248" s="136" t="s">
        <v>322</v>
      </c>
      <c r="I248" s="9" t="s">
        <v>1105</v>
      </c>
      <c r="J248" s="136" t="s">
        <v>2588</v>
      </c>
      <c r="K248" s="136" t="s">
        <v>136</v>
      </c>
      <c r="L248" s="140" t="s">
        <v>137</v>
      </c>
      <c r="M248" s="140" t="s">
        <v>97</v>
      </c>
      <c r="N248" s="136" t="s">
        <v>480</v>
      </c>
      <c r="O248" s="137">
        <v>10384.019</v>
      </c>
      <c r="P248" s="137">
        <v>10384.019</v>
      </c>
      <c r="Q248" s="137">
        <v>10384.019</v>
      </c>
      <c r="R248" s="137">
        <f t="shared" si="26"/>
        <v>12253.14242</v>
      </c>
      <c r="S248" s="140" t="s">
        <v>73</v>
      </c>
      <c r="T248" s="140" t="s">
        <v>131</v>
      </c>
      <c r="U248" s="140" t="s">
        <v>224</v>
      </c>
      <c r="V248" s="8">
        <v>42736</v>
      </c>
      <c r="W248" s="8">
        <v>42736</v>
      </c>
      <c r="X248" s="9" t="s">
        <v>1106</v>
      </c>
      <c r="Y248" s="9" t="s">
        <v>534</v>
      </c>
      <c r="Z248" s="9">
        <v>7705035012</v>
      </c>
      <c r="AA248" s="9">
        <v>997450001</v>
      </c>
      <c r="AB248" s="141" t="s">
        <v>1117</v>
      </c>
      <c r="AC248" s="136" t="s">
        <v>1118</v>
      </c>
      <c r="AD248" s="9">
        <v>55</v>
      </c>
      <c r="AE248" s="9" t="s">
        <v>727</v>
      </c>
      <c r="AF248" s="136">
        <v>868.2</v>
      </c>
      <c r="AG248" s="142">
        <v>45</v>
      </c>
      <c r="AH248" s="8" t="s">
        <v>909</v>
      </c>
      <c r="AI248" s="8">
        <v>42736</v>
      </c>
      <c r="AJ248" s="8">
        <v>42736</v>
      </c>
      <c r="AK248" s="146">
        <v>43100</v>
      </c>
      <c r="AL248" s="9">
        <v>2017</v>
      </c>
      <c r="AM248" s="136" t="s">
        <v>1109</v>
      </c>
      <c r="AN248" s="137"/>
      <c r="AO248" s="9"/>
      <c r="AP248" s="9"/>
      <c r="AQ248" s="9"/>
      <c r="AR248" s="9"/>
      <c r="AS248" s="9"/>
      <c r="AT248" s="9"/>
      <c r="AU248" s="9"/>
      <c r="AV248" s="9"/>
      <c r="AW248" s="9"/>
    </row>
    <row r="249" spans="1:49" s="143" customFormat="1" ht="100.5" customHeight="1">
      <c r="A249" s="136">
        <v>7</v>
      </c>
      <c r="B249" s="136" t="s">
        <v>1119</v>
      </c>
      <c r="C249" s="136" t="s">
        <v>131</v>
      </c>
      <c r="D249" s="136" t="s">
        <v>1103</v>
      </c>
      <c r="E249" s="136" t="s">
        <v>67</v>
      </c>
      <c r="F249" s="136">
        <v>858146</v>
      </c>
      <c r="G249" s="10" t="s">
        <v>2568</v>
      </c>
      <c r="H249" s="136" t="s">
        <v>322</v>
      </c>
      <c r="I249" s="9" t="s">
        <v>1105</v>
      </c>
      <c r="J249" s="136" t="s">
        <v>2588</v>
      </c>
      <c r="K249" s="136" t="s">
        <v>136</v>
      </c>
      <c r="L249" s="140" t="s">
        <v>137</v>
      </c>
      <c r="M249" s="140" t="s">
        <v>97</v>
      </c>
      <c r="N249" s="136" t="s">
        <v>480</v>
      </c>
      <c r="O249" s="137">
        <v>52207.199999999997</v>
      </c>
      <c r="P249" s="137">
        <v>52207.199999999997</v>
      </c>
      <c r="Q249" s="137">
        <v>52207.199999999997</v>
      </c>
      <c r="R249" s="137">
        <f t="shared" si="26"/>
        <v>61604.495999999992</v>
      </c>
      <c r="S249" s="140" t="s">
        <v>73</v>
      </c>
      <c r="T249" s="140" t="s">
        <v>131</v>
      </c>
      <c r="U249" s="140" t="s">
        <v>224</v>
      </c>
      <c r="V249" s="8">
        <v>42736</v>
      </c>
      <c r="W249" s="8">
        <v>42736</v>
      </c>
      <c r="X249" s="9" t="s">
        <v>1106</v>
      </c>
      <c r="Y249" s="9" t="s">
        <v>1121</v>
      </c>
      <c r="Z249" s="9">
        <v>7730111813</v>
      </c>
      <c r="AA249" s="9">
        <v>773001001</v>
      </c>
      <c r="AB249" s="141" t="s">
        <v>1120</v>
      </c>
      <c r="AC249" s="136" t="s">
        <v>1122</v>
      </c>
      <c r="AD249" s="9">
        <v>55</v>
      </c>
      <c r="AE249" s="9" t="s">
        <v>727</v>
      </c>
      <c r="AF249" s="136">
        <v>2783.8</v>
      </c>
      <c r="AG249" s="142">
        <v>45</v>
      </c>
      <c r="AH249" s="8" t="s">
        <v>909</v>
      </c>
      <c r="AI249" s="8">
        <v>42736</v>
      </c>
      <c r="AJ249" s="8">
        <v>42736</v>
      </c>
      <c r="AK249" s="146">
        <v>43100</v>
      </c>
      <c r="AL249" s="9">
        <v>2017</v>
      </c>
      <c r="AM249" s="136" t="s">
        <v>1109</v>
      </c>
      <c r="AN249" s="137"/>
      <c r="AO249" s="9"/>
      <c r="AP249" s="9"/>
      <c r="AQ249" s="9"/>
      <c r="AR249" s="9"/>
      <c r="AS249" s="9"/>
      <c r="AT249" s="9"/>
      <c r="AU249" s="9"/>
      <c r="AV249" s="9"/>
      <c r="AW249" s="9"/>
    </row>
    <row r="250" spans="1:49" s="143" customFormat="1" ht="96" customHeight="1">
      <c r="A250" s="136">
        <v>7</v>
      </c>
      <c r="B250" s="136" t="s">
        <v>1123</v>
      </c>
      <c r="C250" s="136" t="s">
        <v>131</v>
      </c>
      <c r="D250" s="136" t="s">
        <v>1103</v>
      </c>
      <c r="E250" s="136" t="s">
        <v>67</v>
      </c>
      <c r="F250" s="136">
        <v>858147</v>
      </c>
      <c r="G250" s="10" t="s">
        <v>2569</v>
      </c>
      <c r="H250" s="136" t="s">
        <v>322</v>
      </c>
      <c r="I250" s="9" t="s">
        <v>1105</v>
      </c>
      <c r="J250" s="136" t="s">
        <v>2588</v>
      </c>
      <c r="K250" s="136" t="s">
        <v>136</v>
      </c>
      <c r="L250" s="140" t="s">
        <v>137</v>
      </c>
      <c r="M250" s="140" t="s">
        <v>97</v>
      </c>
      <c r="N250" s="136" t="s">
        <v>480</v>
      </c>
      <c r="O250" s="137">
        <v>18916.535</v>
      </c>
      <c r="P250" s="137">
        <v>18916.535</v>
      </c>
      <c r="Q250" s="137">
        <v>18916.535</v>
      </c>
      <c r="R250" s="137">
        <f t="shared" si="26"/>
        <v>22321.511299999998</v>
      </c>
      <c r="S250" s="140" t="s">
        <v>73</v>
      </c>
      <c r="T250" s="140" t="s">
        <v>131</v>
      </c>
      <c r="U250" s="140" t="s">
        <v>224</v>
      </c>
      <c r="V250" s="8">
        <v>42736</v>
      </c>
      <c r="W250" s="8">
        <v>42736</v>
      </c>
      <c r="X250" s="9" t="s">
        <v>1106</v>
      </c>
      <c r="Y250" s="9" t="s">
        <v>1125</v>
      </c>
      <c r="Z250" s="9">
        <v>7716566311</v>
      </c>
      <c r="AA250" s="9">
        <v>771801001</v>
      </c>
      <c r="AB250" s="141" t="s">
        <v>1124</v>
      </c>
      <c r="AC250" s="136" t="s">
        <v>1126</v>
      </c>
      <c r="AD250" s="9">
        <v>55</v>
      </c>
      <c r="AE250" s="9" t="s">
        <v>727</v>
      </c>
      <c r="AF250" s="136">
        <v>2712</v>
      </c>
      <c r="AG250" s="142">
        <v>45301000000</v>
      </c>
      <c r="AH250" s="8" t="s">
        <v>909</v>
      </c>
      <c r="AI250" s="8">
        <v>42736</v>
      </c>
      <c r="AJ250" s="8">
        <v>42736</v>
      </c>
      <c r="AK250" s="8">
        <v>43069</v>
      </c>
      <c r="AL250" s="9">
        <v>2017</v>
      </c>
      <c r="AM250" s="136" t="s">
        <v>1109</v>
      </c>
      <c r="AN250" s="137"/>
      <c r="AO250" s="9"/>
      <c r="AP250" s="9"/>
      <c r="AQ250" s="9"/>
      <c r="AR250" s="9"/>
      <c r="AS250" s="9"/>
      <c r="AT250" s="9"/>
      <c r="AU250" s="9"/>
      <c r="AV250" s="9"/>
      <c r="AW250" s="9"/>
    </row>
    <row r="251" spans="1:49" s="143" customFormat="1" ht="94.5" customHeight="1">
      <c r="A251" s="136">
        <v>7</v>
      </c>
      <c r="B251" s="136" t="s">
        <v>1127</v>
      </c>
      <c r="C251" s="136" t="s">
        <v>131</v>
      </c>
      <c r="D251" s="136" t="s">
        <v>1103</v>
      </c>
      <c r="E251" s="136" t="s">
        <v>67</v>
      </c>
      <c r="F251" s="136">
        <v>858150</v>
      </c>
      <c r="G251" s="10" t="s">
        <v>2569</v>
      </c>
      <c r="H251" s="136" t="s">
        <v>322</v>
      </c>
      <c r="I251" s="9" t="s">
        <v>1105</v>
      </c>
      <c r="J251" s="136" t="s">
        <v>2588</v>
      </c>
      <c r="K251" s="136" t="s">
        <v>136</v>
      </c>
      <c r="L251" s="140" t="s">
        <v>137</v>
      </c>
      <c r="M251" s="140" t="s">
        <v>97</v>
      </c>
      <c r="N251" s="136" t="s">
        <v>480</v>
      </c>
      <c r="O251" s="137">
        <v>18916.535</v>
      </c>
      <c r="P251" s="137">
        <v>1719.6849999999999</v>
      </c>
      <c r="Q251" s="137">
        <v>18916.535</v>
      </c>
      <c r="R251" s="137">
        <f t="shared" si="26"/>
        <v>22321.511299999998</v>
      </c>
      <c r="S251" s="140" t="s">
        <v>73</v>
      </c>
      <c r="T251" s="140" t="s">
        <v>131</v>
      </c>
      <c r="U251" s="140" t="s">
        <v>224</v>
      </c>
      <c r="V251" s="8">
        <v>43070</v>
      </c>
      <c r="W251" s="8">
        <v>43070</v>
      </c>
      <c r="X251" s="9" t="s">
        <v>1106</v>
      </c>
      <c r="Y251" s="9" t="s">
        <v>1125</v>
      </c>
      <c r="Z251" s="9">
        <v>7716566311</v>
      </c>
      <c r="AA251" s="9">
        <v>771801001</v>
      </c>
      <c r="AB251" s="141" t="s">
        <v>1124</v>
      </c>
      <c r="AC251" s="136" t="s">
        <v>1126</v>
      </c>
      <c r="AD251" s="9">
        <v>55</v>
      </c>
      <c r="AE251" s="9" t="s">
        <v>727</v>
      </c>
      <c r="AF251" s="136">
        <v>2712</v>
      </c>
      <c r="AG251" s="142">
        <v>45</v>
      </c>
      <c r="AH251" s="8" t="s">
        <v>909</v>
      </c>
      <c r="AI251" s="8">
        <v>43070</v>
      </c>
      <c r="AJ251" s="8">
        <v>43070</v>
      </c>
      <c r="AK251" s="8">
        <v>43404</v>
      </c>
      <c r="AL251" s="9" t="s">
        <v>310</v>
      </c>
      <c r="AM251" s="136" t="s">
        <v>1109</v>
      </c>
      <c r="AN251" s="137"/>
      <c r="AO251" s="9"/>
      <c r="AP251" s="9"/>
      <c r="AQ251" s="9"/>
      <c r="AR251" s="9"/>
      <c r="AS251" s="9"/>
      <c r="AT251" s="9"/>
      <c r="AU251" s="9"/>
      <c r="AV251" s="9"/>
      <c r="AW251" s="9"/>
    </row>
    <row r="252" spans="1:49" s="143" customFormat="1" ht="99" customHeight="1">
      <c r="A252" s="136">
        <v>7</v>
      </c>
      <c r="B252" s="136" t="s">
        <v>1128</v>
      </c>
      <c r="C252" s="136" t="s">
        <v>131</v>
      </c>
      <c r="D252" s="136" t="s">
        <v>1103</v>
      </c>
      <c r="E252" s="136" t="s">
        <v>67</v>
      </c>
      <c r="F252" s="136">
        <v>858148</v>
      </c>
      <c r="G252" s="10" t="s">
        <v>1129</v>
      </c>
      <c r="H252" s="136" t="s">
        <v>322</v>
      </c>
      <c r="I252" s="9" t="s">
        <v>1105</v>
      </c>
      <c r="J252" s="136" t="s">
        <v>2588</v>
      </c>
      <c r="K252" s="136" t="s">
        <v>136</v>
      </c>
      <c r="L252" s="140" t="s">
        <v>137</v>
      </c>
      <c r="M252" s="140" t="s">
        <v>97</v>
      </c>
      <c r="N252" s="136" t="s">
        <v>480</v>
      </c>
      <c r="O252" s="137">
        <v>15395.37</v>
      </c>
      <c r="P252" s="137">
        <v>15395.37</v>
      </c>
      <c r="Q252" s="137">
        <v>15395.37</v>
      </c>
      <c r="R252" s="137">
        <v>15395.37</v>
      </c>
      <c r="S252" s="140" t="s">
        <v>73</v>
      </c>
      <c r="T252" s="140" t="s">
        <v>131</v>
      </c>
      <c r="U252" s="140" t="s">
        <v>224</v>
      </c>
      <c r="V252" s="8">
        <v>42736</v>
      </c>
      <c r="W252" s="8">
        <v>42736</v>
      </c>
      <c r="X252" s="9" t="s">
        <v>1106</v>
      </c>
      <c r="Y252" s="9" t="s">
        <v>1130</v>
      </c>
      <c r="Z252" s="9">
        <v>7702318728</v>
      </c>
      <c r="AA252" s="9">
        <v>770201001</v>
      </c>
      <c r="AB252" s="141" t="s">
        <v>1131</v>
      </c>
      <c r="AC252" s="136" t="s">
        <v>1132</v>
      </c>
      <c r="AD252" s="9">
        <v>55</v>
      </c>
      <c r="AE252" s="9" t="s">
        <v>727</v>
      </c>
      <c r="AF252" s="136">
        <v>1259.2</v>
      </c>
      <c r="AG252" s="142">
        <v>45</v>
      </c>
      <c r="AH252" s="8" t="s">
        <v>909</v>
      </c>
      <c r="AI252" s="8">
        <v>42736</v>
      </c>
      <c r="AJ252" s="8">
        <v>42736</v>
      </c>
      <c r="AK252" s="8">
        <v>42916</v>
      </c>
      <c r="AL252" s="9">
        <v>2017</v>
      </c>
      <c r="AM252" s="136" t="s">
        <v>1109</v>
      </c>
      <c r="AN252" s="137"/>
      <c r="AO252" s="9"/>
      <c r="AP252" s="9"/>
      <c r="AQ252" s="9"/>
      <c r="AR252" s="9"/>
      <c r="AS252" s="9"/>
      <c r="AT252" s="9"/>
      <c r="AU252" s="9"/>
      <c r="AV252" s="9"/>
      <c r="AW252" s="9"/>
    </row>
    <row r="253" spans="1:49" s="143" customFormat="1" ht="87" customHeight="1">
      <c r="A253" s="136">
        <v>7</v>
      </c>
      <c r="B253" s="136" t="s">
        <v>1133</v>
      </c>
      <c r="C253" s="136" t="s">
        <v>131</v>
      </c>
      <c r="D253" s="136" t="s">
        <v>1103</v>
      </c>
      <c r="E253" s="136" t="s">
        <v>67</v>
      </c>
      <c r="F253" s="136">
        <v>858149</v>
      </c>
      <c r="G253" s="10" t="s">
        <v>1129</v>
      </c>
      <c r="H253" s="136" t="s">
        <v>322</v>
      </c>
      <c r="I253" s="9" t="s">
        <v>1105</v>
      </c>
      <c r="J253" s="136" t="s">
        <v>2588</v>
      </c>
      <c r="K253" s="136" t="s">
        <v>136</v>
      </c>
      <c r="L253" s="140" t="s">
        <v>137</v>
      </c>
      <c r="M253" s="140" t="s">
        <v>97</v>
      </c>
      <c r="N253" s="136" t="s">
        <v>480</v>
      </c>
      <c r="O253" s="137">
        <v>15395.37</v>
      </c>
      <c r="P253" s="137">
        <v>15395.37</v>
      </c>
      <c r="Q253" s="137">
        <v>15395.37</v>
      </c>
      <c r="R253" s="137">
        <v>15395.37</v>
      </c>
      <c r="S253" s="140" t="s">
        <v>73</v>
      </c>
      <c r="T253" s="140" t="s">
        <v>131</v>
      </c>
      <c r="U253" s="140" t="s">
        <v>224</v>
      </c>
      <c r="V253" s="8">
        <v>42917</v>
      </c>
      <c r="W253" s="8">
        <v>42917</v>
      </c>
      <c r="X253" s="9" t="s">
        <v>1106</v>
      </c>
      <c r="Y253" s="9" t="s">
        <v>1130</v>
      </c>
      <c r="Z253" s="9">
        <v>7702318728</v>
      </c>
      <c r="AA253" s="9">
        <v>770201001</v>
      </c>
      <c r="AB253" s="141" t="s">
        <v>1131</v>
      </c>
      <c r="AC253" s="136" t="s">
        <v>1132</v>
      </c>
      <c r="AD253" s="9">
        <v>55</v>
      </c>
      <c r="AE253" s="9" t="s">
        <v>727</v>
      </c>
      <c r="AF253" s="136">
        <v>1259.2</v>
      </c>
      <c r="AG253" s="142">
        <v>45</v>
      </c>
      <c r="AH253" s="8" t="s">
        <v>909</v>
      </c>
      <c r="AI253" s="8">
        <v>42917</v>
      </c>
      <c r="AJ253" s="8">
        <v>42917</v>
      </c>
      <c r="AK253" s="146">
        <v>43100</v>
      </c>
      <c r="AL253" s="9">
        <v>2017</v>
      </c>
      <c r="AM253" s="136" t="s">
        <v>1109</v>
      </c>
      <c r="AN253" s="137"/>
      <c r="AO253" s="9"/>
      <c r="AP253" s="9"/>
      <c r="AQ253" s="9"/>
      <c r="AR253" s="9"/>
      <c r="AS253" s="9"/>
      <c r="AT253" s="9"/>
      <c r="AU253" s="9"/>
      <c r="AV253" s="9"/>
      <c r="AW253" s="9"/>
    </row>
    <row r="254" spans="1:49" s="143" customFormat="1" ht="146.25">
      <c r="A254" s="136">
        <v>7</v>
      </c>
      <c r="B254" s="136" t="s">
        <v>1134</v>
      </c>
      <c r="C254" s="136" t="s">
        <v>131</v>
      </c>
      <c r="D254" s="136" t="s">
        <v>1103</v>
      </c>
      <c r="E254" s="136" t="s">
        <v>67</v>
      </c>
      <c r="F254" s="136">
        <v>858151</v>
      </c>
      <c r="G254" s="10" t="s">
        <v>1135</v>
      </c>
      <c r="H254" s="136" t="s">
        <v>322</v>
      </c>
      <c r="I254" s="9" t="s">
        <v>1105</v>
      </c>
      <c r="J254" s="136" t="s">
        <v>2588</v>
      </c>
      <c r="K254" s="136" t="s">
        <v>136</v>
      </c>
      <c r="L254" s="140" t="s">
        <v>137</v>
      </c>
      <c r="M254" s="140" t="s">
        <v>97</v>
      </c>
      <c r="N254" s="136" t="s">
        <v>480</v>
      </c>
      <c r="O254" s="137">
        <v>17121.552</v>
      </c>
      <c r="P254" s="137">
        <v>17121.552</v>
      </c>
      <c r="Q254" s="137">
        <v>17121.552</v>
      </c>
      <c r="R254" s="137">
        <f t="shared" ref="R254:R266" si="27">Q254*1.18</f>
        <v>20203.431359999999</v>
      </c>
      <c r="S254" s="140" t="s">
        <v>73</v>
      </c>
      <c r="T254" s="140" t="s">
        <v>131</v>
      </c>
      <c r="U254" s="140" t="s">
        <v>224</v>
      </c>
      <c r="V254" s="8">
        <v>42736</v>
      </c>
      <c r="W254" s="8">
        <v>42736</v>
      </c>
      <c r="X254" s="9" t="s">
        <v>1106</v>
      </c>
      <c r="Y254" s="9" t="s">
        <v>1136</v>
      </c>
      <c r="Z254" s="9">
        <v>7724004404</v>
      </c>
      <c r="AA254" s="9">
        <v>772601001</v>
      </c>
      <c r="AB254" s="141" t="s">
        <v>1135</v>
      </c>
      <c r="AC254" s="136" t="s">
        <v>1137</v>
      </c>
      <c r="AD254" s="9">
        <v>55</v>
      </c>
      <c r="AE254" s="9" t="s">
        <v>727</v>
      </c>
      <c r="AF254" s="136">
        <v>1285.06</v>
      </c>
      <c r="AG254" s="142">
        <v>45</v>
      </c>
      <c r="AH254" s="8" t="s">
        <v>909</v>
      </c>
      <c r="AI254" s="8">
        <v>42736</v>
      </c>
      <c r="AJ254" s="8">
        <v>42736</v>
      </c>
      <c r="AK254" s="146">
        <v>43100</v>
      </c>
      <c r="AL254" s="9">
        <v>2017</v>
      </c>
      <c r="AM254" s="136" t="s">
        <v>1109</v>
      </c>
      <c r="AN254" s="137"/>
      <c r="AO254" s="9"/>
      <c r="AP254" s="9"/>
      <c r="AQ254" s="9"/>
      <c r="AR254" s="9"/>
      <c r="AS254" s="9"/>
      <c r="AT254" s="9"/>
      <c r="AU254" s="9"/>
      <c r="AV254" s="9"/>
      <c r="AW254" s="9"/>
    </row>
    <row r="255" spans="1:49" s="143" customFormat="1" ht="146.25">
      <c r="A255" s="136">
        <v>7</v>
      </c>
      <c r="B255" s="136" t="s">
        <v>1138</v>
      </c>
      <c r="C255" s="136" t="s">
        <v>131</v>
      </c>
      <c r="D255" s="136" t="s">
        <v>1103</v>
      </c>
      <c r="E255" s="136" t="s">
        <v>67</v>
      </c>
      <c r="F255" s="136">
        <v>858152</v>
      </c>
      <c r="G255" s="10" t="s">
        <v>1139</v>
      </c>
      <c r="H255" s="136" t="s">
        <v>322</v>
      </c>
      <c r="I255" s="9" t="s">
        <v>1105</v>
      </c>
      <c r="J255" s="136" t="s">
        <v>2588</v>
      </c>
      <c r="K255" s="136" t="s">
        <v>136</v>
      </c>
      <c r="L255" s="140" t="s">
        <v>137</v>
      </c>
      <c r="M255" s="140" t="s">
        <v>97</v>
      </c>
      <c r="N255" s="136" t="s">
        <v>480</v>
      </c>
      <c r="O255" s="137">
        <v>16441.79</v>
      </c>
      <c r="P255" s="137">
        <v>16441.79</v>
      </c>
      <c r="Q255" s="137">
        <v>16441.79</v>
      </c>
      <c r="R255" s="137">
        <f t="shared" si="27"/>
        <v>19401.3122</v>
      </c>
      <c r="S255" s="140" t="s">
        <v>73</v>
      </c>
      <c r="T255" s="140" t="s">
        <v>131</v>
      </c>
      <c r="U255" s="140" t="s">
        <v>224</v>
      </c>
      <c r="V255" s="8">
        <v>42736</v>
      </c>
      <c r="W255" s="8">
        <v>42736</v>
      </c>
      <c r="X255" s="9" t="s">
        <v>1106</v>
      </c>
      <c r="Y255" s="9" t="s">
        <v>1140</v>
      </c>
      <c r="Z255" s="9">
        <v>7708659347</v>
      </c>
      <c r="AA255" s="9">
        <v>772301001</v>
      </c>
      <c r="AB255" s="141" t="s">
        <v>1139</v>
      </c>
      <c r="AC255" s="136" t="s">
        <v>1141</v>
      </c>
      <c r="AD255" s="9">
        <v>55</v>
      </c>
      <c r="AE255" s="9" t="s">
        <v>727</v>
      </c>
      <c r="AF255" s="136">
        <v>3870.2</v>
      </c>
      <c r="AG255" s="142">
        <v>45</v>
      </c>
      <c r="AH255" s="8" t="s">
        <v>909</v>
      </c>
      <c r="AI255" s="8">
        <v>42736</v>
      </c>
      <c r="AJ255" s="8">
        <v>42736</v>
      </c>
      <c r="AK255" s="146">
        <v>43100</v>
      </c>
      <c r="AL255" s="9">
        <v>2017</v>
      </c>
      <c r="AM255" s="136"/>
      <c r="AN255" s="137"/>
      <c r="AO255" s="9"/>
      <c r="AP255" s="9"/>
      <c r="AQ255" s="9"/>
      <c r="AR255" s="9"/>
      <c r="AS255" s="9"/>
      <c r="AT255" s="9"/>
      <c r="AU255" s="9"/>
      <c r="AV255" s="9"/>
      <c r="AW255" s="9"/>
    </row>
    <row r="256" spans="1:49" s="143" customFormat="1" ht="84" customHeight="1">
      <c r="A256" s="136">
        <v>7</v>
      </c>
      <c r="B256" s="136" t="s">
        <v>1142</v>
      </c>
      <c r="C256" s="136" t="s">
        <v>131</v>
      </c>
      <c r="D256" s="136" t="s">
        <v>1103</v>
      </c>
      <c r="E256" s="136" t="s">
        <v>67</v>
      </c>
      <c r="F256" s="136">
        <v>858154</v>
      </c>
      <c r="G256" s="10" t="s">
        <v>1143</v>
      </c>
      <c r="H256" s="136" t="s">
        <v>322</v>
      </c>
      <c r="I256" s="9" t="s">
        <v>1105</v>
      </c>
      <c r="J256" s="136" t="s">
        <v>2588</v>
      </c>
      <c r="K256" s="136" t="s">
        <v>136</v>
      </c>
      <c r="L256" s="140" t="s">
        <v>137</v>
      </c>
      <c r="M256" s="140" t="s">
        <v>97</v>
      </c>
      <c r="N256" s="136" t="s">
        <v>480</v>
      </c>
      <c r="O256" s="137">
        <v>59026.98</v>
      </c>
      <c r="P256" s="137">
        <v>26830.445454545457</v>
      </c>
      <c r="Q256" s="137">
        <v>59026.98</v>
      </c>
      <c r="R256" s="137">
        <f t="shared" si="27"/>
        <v>69651.8364</v>
      </c>
      <c r="S256" s="140" t="s">
        <v>73</v>
      </c>
      <c r="T256" s="140" t="s">
        <v>131</v>
      </c>
      <c r="U256" s="140" t="s">
        <v>224</v>
      </c>
      <c r="V256" s="8">
        <v>42948</v>
      </c>
      <c r="W256" s="8">
        <v>42948</v>
      </c>
      <c r="X256" s="9" t="s">
        <v>1106</v>
      </c>
      <c r="Y256" s="9" t="s">
        <v>1144</v>
      </c>
      <c r="Z256" s="9">
        <v>7725778224</v>
      </c>
      <c r="AA256" s="9">
        <v>772501001</v>
      </c>
      <c r="AB256" s="141" t="s">
        <v>1145</v>
      </c>
      <c r="AC256" s="136" t="s">
        <v>1146</v>
      </c>
      <c r="AD256" s="9">
        <v>55</v>
      </c>
      <c r="AE256" s="9" t="s">
        <v>727</v>
      </c>
      <c r="AF256" s="136">
        <v>2280.1999999999998</v>
      </c>
      <c r="AG256" s="142">
        <v>45</v>
      </c>
      <c r="AH256" s="8" t="s">
        <v>909</v>
      </c>
      <c r="AI256" s="8">
        <v>42948</v>
      </c>
      <c r="AJ256" s="8">
        <v>42948</v>
      </c>
      <c r="AK256" s="8">
        <v>43281</v>
      </c>
      <c r="AL256" s="9" t="s">
        <v>310</v>
      </c>
      <c r="AM256" s="136" t="s">
        <v>1109</v>
      </c>
      <c r="AN256" s="137"/>
      <c r="AO256" s="9"/>
      <c r="AP256" s="9"/>
      <c r="AQ256" s="9"/>
      <c r="AR256" s="9"/>
      <c r="AS256" s="9"/>
      <c r="AT256" s="9"/>
      <c r="AU256" s="9"/>
      <c r="AV256" s="9"/>
      <c r="AW256" s="9"/>
    </row>
    <row r="257" spans="1:49" s="143" customFormat="1" ht="33.75">
      <c r="A257" s="136">
        <v>7</v>
      </c>
      <c r="B257" s="136" t="s">
        <v>1147</v>
      </c>
      <c r="C257" s="136" t="s">
        <v>131</v>
      </c>
      <c r="D257" s="136" t="s">
        <v>1148</v>
      </c>
      <c r="E257" s="136" t="s">
        <v>71</v>
      </c>
      <c r="F257" s="136">
        <v>858264</v>
      </c>
      <c r="G257" s="10" t="s">
        <v>1149</v>
      </c>
      <c r="H257" s="136" t="s">
        <v>1150</v>
      </c>
      <c r="I257" s="9" t="s">
        <v>1151</v>
      </c>
      <c r="J257" s="136" t="s">
        <v>2587</v>
      </c>
      <c r="K257" s="136" t="s">
        <v>136</v>
      </c>
      <c r="L257" s="140" t="s">
        <v>137</v>
      </c>
      <c r="M257" s="140" t="s">
        <v>106</v>
      </c>
      <c r="N257" s="136" t="s">
        <v>223</v>
      </c>
      <c r="O257" s="137">
        <v>2600</v>
      </c>
      <c r="P257" s="137">
        <v>2600</v>
      </c>
      <c r="Q257" s="137">
        <v>2600</v>
      </c>
      <c r="R257" s="137">
        <f t="shared" si="27"/>
        <v>3068</v>
      </c>
      <c r="S257" s="140" t="s">
        <v>73</v>
      </c>
      <c r="T257" s="140" t="s">
        <v>131</v>
      </c>
      <c r="U257" s="140" t="s">
        <v>224</v>
      </c>
      <c r="V257" s="8">
        <v>42736</v>
      </c>
      <c r="W257" s="8">
        <v>42736</v>
      </c>
      <c r="X257" s="9" t="s">
        <v>1152</v>
      </c>
      <c r="Y257" s="9" t="s">
        <v>1153</v>
      </c>
      <c r="Z257" s="9">
        <v>7710030404</v>
      </c>
      <c r="AA257" s="9">
        <v>771501001</v>
      </c>
      <c r="AB257" s="141" t="s">
        <v>1149</v>
      </c>
      <c r="AC257" s="136" t="s">
        <v>223</v>
      </c>
      <c r="AD257" s="9">
        <v>796</v>
      </c>
      <c r="AE257" s="9" t="s">
        <v>555</v>
      </c>
      <c r="AF257" s="136">
        <v>186</v>
      </c>
      <c r="AG257" s="142">
        <v>45</v>
      </c>
      <c r="AH257" s="8" t="s">
        <v>909</v>
      </c>
      <c r="AI257" s="8">
        <v>42736</v>
      </c>
      <c r="AJ257" s="8">
        <v>42736</v>
      </c>
      <c r="AK257" s="146">
        <v>43100</v>
      </c>
      <c r="AL257" s="9">
        <v>2017</v>
      </c>
      <c r="AM257" s="136" t="s">
        <v>1154</v>
      </c>
      <c r="AN257" s="137"/>
      <c r="AO257" s="9"/>
      <c r="AP257" s="9"/>
      <c r="AQ257" s="9"/>
      <c r="AR257" s="9"/>
      <c r="AS257" s="9"/>
      <c r="AT257" s="9"/>
      <c r="AU257" s="9"/>
      <c r="AV257" s="9"/>
      <c r="AW257" s="9" t="s">
        <v>273</v>
      </c>
    </row>
    <row r="258" spans="1:49" s="143" customFormat="1" ht="33.75">
      <c r="A258" s="136">
        <v>7</v>
      </c>
      <c r="B258" s="136" t="s">
        <v>1155</v>
      </c>
      <c r="C258" s="136" t="s">
        <v>131</v>
      </c>
      <c r="D258" s="136" t="s">
        <v>1148</v>
      </c>
      <c r="E258" s="136" t="s">
        <v>71</v>
      </c>
      <c r="F258" s="136">
        <v>858265</v>
      </c>
      <c r="G258" s="10" t="s">
        <v>1156</v>
      </c>
      <c r="H258" s="136" t="s">
        <v>1150</v>
      </c>
      <c r="I258" s="9" t="s">
        <v>1151</v>
      </c>
      <c r="J258" s="136" t="s">
        <v>2587</v>
      </c>
      <c r="K258" s="136" t="s">
        <v>136</v>
      </c>
      <c r="L258" s="140" t="s">
        <v>137</v>
      </c>
      <c r="M258" s="140" t="s">
        <v>106</v>
      </c>
      <c r="N258" s="136" t="s">
        <v>223</v>
      </c>
      <c r="O258" s="137">
        <v>4000</v>
      </c>
      <c r="P258" s="137">
        <v>4000</v>
      </c>
      <c r="Q258" s="137">
        <v>4000</v>
      </c>
      <c r="R258" s="137">
        <f t="shared" si="27"/>
        <v>4720</v>
      </c>
      <c r="S258" s="140" t="s">
        <v>73</v>
      </c>
      <c r="T258" s="140" t="s">
        <v>131</v>
      </c>
      <c r="U258" s="140" t="s">
        <v>224</v>
      </c>
      <c r="V258" s="8">
        <v>42736</v>
      </c>
      <c r="W258" s="8">
        <v>42736</v>
      </c>
      <c r="X258" s="9" t="s">
        <v>1157</v>
      </c>
      <c r="Y258" s="9" t="s">
        <v>1158</v>
      </c>
      <c r="Z258" s="9">
        <v>7740000076</v>
      </c>
      <c r="AA258" s="9">
        <v>997750001</v>
      </c>
      <c r="AB258" s="141" t="s">
        <v>611</v>
      </c>
      <c r="AC258" s="136" t="s">
        <v>223</v>
      </c>
      <c r="AD258" s="9">
        <v>796</v>
      </c>
      <c r="AE258" s="9" t="s">
        <v>555</v>
      </c>
      <c r="AF258" s="136">
        <v>2461</v>
      </c>
      <c r="AG258" s="142">
        <v>45</v>
      </c>
      <c r="AH258" s="8" t="s">
        <v>909</v>
      </c>
      <c r="AI258" s="8">
        <v>42736</v>
      </c>
      <c r="AJ258" s="8">
        <v>42736</v>
      </c>
      <c r="AK258" s="146">
        <v>43100</v>
      </c>
      <c r="AL258" s="9">
        <v>2017</v>
      </c>
      <c r="AM258" s="136" t="s">
        <v>1154</v>
      </c>
      <c r="AN258" s="137"/>
      <c r="AO258" s="9"/>
      <c r="AP258" s="9"/>
      <c r="AQ258" s="9"/>
      <c r="AR258" s="9"/>
      <c r="AS258" s="9"/>
      <c r="AT258" s="9"/>
      <c r="AU258" s="9"/>
      <c r="AV258" s="9"/>
      <c r="AW258" s="9" t="s">
        <v>273</v>
      </c>
    </row>
    <row r="259" spans="1:49" s="143" customFormat="1" ht="33.75">
      <c r="A259" s="136">
        <v>7</v>
      </c>
      <c r="B259" s="136" t="s">
        <v>1159</v>
      </c>
      <c r="C259" s="136" t="s">
        <v>131</v>
      </c>
      <c r="D259" s="136" t="s">
        <v>1041</v>
      </c>
      <c r="E259" s="136" t="s">
        <v>71</v>
      </c>
      <c r="F259" s="136">
        <v>858254</v>
      </c>
      <c r="G259" s="10" t="s">
        <v>1160</v>
      </c>
      <c r="H259" s="136" t="s">
        <v>1161</v>
      </c>
      <c r="I259" s="9" t="s">
        <v>2664</v>
      </c>
      <c r="J259" s="136" t="s">
        <v>136</v>
      </c>
      <c r="K259" s="136" t="s">
        <v>136</v>
      </c>
      <c r="L259" s="140" t="s">
        <v>137</v>
      </c>
      <c r="M259" s="140" t="s">
        <v>106</v>
      </c>
      <c r="N259" s="136" t="s">
        <v>223</v>
      </c>
      <c r="O259" s="137">
        <v>500</v>
      </c>
      <c r="P259" s="137">
        <v>500</v>
      </c>
      <c r="Q259" s="137">
        <v>500</v>
      </c>
      <c r="R259" s="137">
        <f t="shared" si="27"/>
        <v>590</v>
      </c>
      <c r="S259" s="140" t="s">
        <v>73</v>
      </c>
      <c r="T259" s="140" t="s">
        <v>131</v>
      </c>
      <c r="U259" s="140" t="s">
        <v>224</v>
      </c>
      <c r="V259" s="8">
        <v>42736</v>
      </c>
      <c r="W259" s="8">
        <v>42736</v>
      </c>
      <c r="X259" s="9" t="s">
        <v>1075</v>
      </c>
      <c r="Y259" s="9" t="s">
        <v>1163</v>
      </c>
      <c r="Z259" s="9">
        <v>7710016640</v>
      </c>
      <c r="AA259" s="9">
        <v>770501001</v>
      </c>
      <c r="AB259" s="141" t="s">
        <v>1164</v>
      </c>
      <c r="AC259" s="136" t="s">
        <v>223</v>
      </c>
      <c r="AD259" s="9" t="s">
        <v>195</v>
      </c>
      <c r="AE259" s="9" t="s">
        <v>196</v>
      </c>
      <c r="AF259" s="136">
        <v>7500</v>
      </c>
      <c r="AG259" s="142">
        <v>45</v>
      </c>
      <c r="AH259" s="8" t="s">
        <v>909</v>
      </c>
      <c r="AI259" s="8">
        <v>42736</v>
      </c>
      <c r="AJ259" s="8">
        <v>42736</v>
      </c>
      <c r="AK259" s="146">
        <v>43100</v>
      </c>
      <c r="AL259" s="9">
        <v>2017</v>
      </c>
      <c r="AM259" s="136" t="s">
        <v>1154</v>
      </c>
      <c r="AN259" s="137"/>
      <c r="AO259" s="9"/>
      <c r="AP259" s="9"/>
      <c r="AQ259" s="9"/>
      <c r="AR259" s="9"/>
      <c r="AS259" s="9"/>
      <c r="AT259" s="9"/>
      <c r="AU259" s="9"/>
      <c r="AV259" s="9"/>
      <c r="AW259" s="9" t="s">
        <v>273</v>
      </c>
    </row>
    <row r="260" spans="1:49" s="143" customFormat="1" ht="45">
      <c r="A260" s="136">
        <v>7</v>
      </c>
      <c r="B260" s="136" t="s">
        <v>1165</v>
      </c>
      <c r="C260" s="136" t="s">
        <v>131</v>
      </c>
      <c r="D260" s="136" t="s">
        <v>1041</v>
      </c>
      <c r="E260" s="136" t="s">
        <v>71</v>
      </c>
      <c r="F260" s="136">
        <v>858255</v>
      </c>
      <c r="G260" s="10" t="s">
        <v>1166</v>
      </c>
      <c r="H260" s="136" t="s">
        <v>316</v>
      </c>
      <c r="I260" s="9" t="s">
        <v>208</v>
      </c>
      <c r="J260" s="136" t="s">
        <v>136</v>
      </c>
      <c r="K260" s="136" t="s">
        <v>136</v>
      </c>
      <c r="L260" s="140" t="s">
        <v>137</v>
      </c>
      <c r="M260" s="140" t="s">
        <v>106</v>
      </c>
      <c r="N260" s="136" t="s">
        <v>223</v>
      </c>
      <c r="O260" s="137">
        <v>500</v>
      </c>
      <c r="P260" s="137">
        <v>500</v>
      </c>
      <c r="Q260" s="137">
        <v>500</v>
      </c>
      <c r="R260" s="137">
        <f t="shared" si="27"/>
        <v>590</v>
      </c>
      <c r="S260" s="140" t="s">
        <v>73</v>
      </c>
      <c r="T260" s="140" t="s">
        <v>131</v>
      </c>
      <c r="U260" s="140" t="s">
        <v>224</v>
      </c>
      <c r="V260" s="8">
        <v>42736</v>
      </c>
      <c r="W260" s="8">
        <v>42736</v>
      </c>
      <c r="X260" s="9" t="s">
        <v>1075</v>
      </c>
      <c r="Y260" s="9" t="s">
        <v>1163</v>
      </c>
      <c r="Z260" s="9">
        <v>7710016640</v>
      </c>
      <c r="AA260" s="9">
        <v>770501001</v>
      </c>
      <c r="AB260" s="141" t="s">
        <v>1167</v>
      </c>
      <c r="AC260" s="136" t="s">
        <v>223</v>
      </c>
      <c r="AD260" s="9">
        <v>796</v>
      </c>
      <c r="AE260" s="9" t="s">
        <v>555</v>
      </c>
      <c r="AF260" s="136">
        <v>145</v>
      </c>
      <c r="AG260" s="142">
        <v>45</v>
      </c>
      <c r="AH260" s="8" t="s">
        <v>909</v>
      </c>
      <c r="AI260" s="8">
        <v>42736</v>
      </c>
      <c r="AJ260" s="8">
        <v>42736</v>
      </c>
      <c r="AK260" s="146">
        <v>43100</v>
      </c>
      <c r="AL260" s="9">
        <v>2017</v>
      </c>
      <c r="AM260" s="136" t="s">
        <v>1154</v>
      </c>
      <c r="AN260" s="137"/>
      <c r="AO260" s="9"/>
      <c r="AP260" s="9"/>
      <c r="AQ260" s="9"/>
      <c r="AR260" s="9"/>
      <c r="AS260" s="9"/>
      <c r="AT260" s="9"/>
      <c r="AU260" s="9"/>
      <c r="AV260" s="9"/>
      <c r="AW260" s="9" t="s">
        <v>273</v>
      </c>
    </row>
    <row r="261" spans="1:49" s="143" customFormat="1" ht="45">
      <c r="A261" s="136">
        <v>7</v>
      </c>
      <c r="B261" s="136" t="s">
        <v>1168</v>
      </c>
      <c r="C261" s="136" t="s">
        <v>131</v>
      </c>
      <c r="D261" s="136" t="s">
        <v>1041</v>
      </c>
      <c r="E261" s="136" t="s">
        <v>71</v>
      </c>
      <c r="F261" s="136">
        <v>858267</v>
      </c>
      <c r="G261" s="10" t="s">
        <v>2672</v>
      </c>
      <c r="H261" s="136" t="s">
        <v>1161</v>
      </c>
      <c r="I261" s="9" t="s">
        <v>274</v>
      </c>
      <c r="J261" s="136" t="s">
        <v>136</v>
      </c>
      <c r="K261" s="136" t="s">
        <v>136</v>
      </c>
      <c r="L261" s="140" t="s">
        <v>137</v>
      </c>
      <c r="M261" s="140" t="s">
        <v>106</v>
      </c>
      <c r="N261" s="136" t="s">
        <v>223</v>
      </c>
      <c r="O261" s="137">
        <v>2070</v>
      </c>
      <c r="P261" s="137">
        <v>2070</v>
      </c>
      <c r="Q261" s="137">
        <v>2070</v>
      </c>
      <c r="R261" s="137">
        <f t="shared" si="27"/>
        <v>2442.6</v>
      </c>
      <c r="S261" s="140" t="s">
        <v>73</v>
      </c>
      <c r="T261" s="140" t="s">
        <v>131</v>
      </c>
      <c r="U261" s="140" t="s">
        <v>224</v>
      </c>
      <c r="V261" s="8">
        <v>42736</v>
      </c>
      <c r="W261" s="8">
        <v>42736</v>
      </c>
      <c r="X261" s="9" t="s">
        <v>1075</v>
      </c>
      <c r="Y261" s="9" t="s">
        <v>1163</v>
      </c>
      <c r="Z261" s="9">
        <v>7710016640</v>
      </c>
      <c r="AA261" s="9">
        <v>770501001</v>
      </c>
      <c r="AB261" s="10" t="s">
        <v>2672</v>
      </c>
      <c r="AC261" s="136" t="s">
        <v>223</v>
      </c>
      <c r="AD261" s="9">
        <v>796</v>
      </c>
      <c r="AE261" s="9" t="s">
        <v>555</v>
      </c>
      <c r="AF261" s="136">
        <v>250</v>
      </c>
      <c r="AG261" s="142">
        <v>45</v>
      </c>
      <c r="AH261" s="8" t="s">
        <v>909</v>
      </c>
      <c r="AI261" s="8">
        <v>42736</v>
      </c>
      <c r="AJ261" s="8">
        <v>42736</v>
      </c>
      <c r="AK261" s="146">
        <v>43100</v>
      </c>
      <c r="AL261" s="9">
        <v>2017</v>
      </c>
      <c r="AM261" s="136" t="s">
        <v>1154</v>
      </c>
      <c r="AN261" s="137"/>
      <c r="AO261" s="9"/>
      <c r="AP261" s="9"/>
      <c r="AQ261" s="9"/>
      <c r="AR261" s="9"/>
      <c r="AS261" s="9"/>
      <c r="AT261" s="9"/>
      <c r="AU261" s="9"/>
      <c r="AV261" s="9"/>
      <c r="AW261" s="9" t="s">
        <v>273</v>
      </c>
    </row>
    <row r="262" spans="1:49" s="143" customFormat="1" ht="33.75">
      <c r="A262" s="136">
        <v>7</v>
      </c>
      <c r="B262" s="136" t="s">
        <v>1169</v>
      </c>
      <c r="C262" s="136" t="s">
        <v>131</v>
      </c>
      <c r="D262" s="136" t="s">
        <v>1041</v>
      </c>
      <c r="E262" s="136" t="s">
        <v>71</v>
      </c>
      <c r="F262" s="136">
        <v>858256</v>
      </c>
      <c r="G262" s="10" t="s">
        <v>2673</v>
      </c>
      <c r="H262" s="136" t="s">
        <v>297</v>
      </c>
      <c r="I262" s="9" t="s">
        <v>274</v>
      </c>
      <c r="J262" s="136" t="s">
        <v>136</v>
      </c>
      <c r="K262" s="136" t="s">
        <v>136</v>
      </c>
      <c r="L262" s="140" t="s">
        <v>137</v>
      </c>
      <c r="M262" s="140" t="s">
        <v>106</v>
      </c>
      <c r="N262" s="136" t="s">
        <v>223</v>
      </c>
      <c r="O262" s="137">
        <v>5952</v>
      </c>
      <c r="P262" s="137">
        <v>5952</v>
      </c>
      <c r="Q262" s="137">
        <v>5952</v>
      </c>
      <c r="R262" s="137">
        <f t="shared" si="27"/>
        <v>7023.36</v>
      </c>
      <c r="S262" s="140" t="s">
        <v>73</v>
      </c>
      <c r="T262" s="140" t="s">
        <v>131</v>
      </c>
      <c r="U262" s="140" t="s">
        <v>224</v>
      </c>
      <c r="V262" s="8">
        <v>42736</v>
      </c>
      <c r="W262" s="8">
        <v>42736</v>
      </c>
      <c r="X262" s="9" t="s">
        <v>1075</v>
      </c>
      <c r="Y262" s="9" t="s">
        <v>1163</v>
      </c>
      <c r="Z262" s="9">
        <v>7710016640</v>
      </c>
      <c r="AA262" s="9">
        <v>770501001</v>
      </c>
      <c r="AB262" s="10" t="s">
        <v>2673</v>
      </c>
      <c r="AC262" s="136" t="s">
        <v>223</v>
      </c>
      <c r="AD262" s="9">
        <v>796</v>
      </c>
      <c r="AE262" s="9" t="s">
        <v>555</v>
      </c>
      <c r="AF262" s="136">
        <v>1328</v>
      </c>
      <c r="AG262" s="142">
        <v>45</v>
      </c>
      <c r="AH262" s="8" t="s">
        <v>909</v>
      </c>
      <c r="AI262" s="8">
        <v>42736</v>
      </c>
      <c r="AJ262" s="8">
        <v>42736</v>
      </c>
      <c r="AK262" s="146">
        <v>43100</v>
      </c>
      <c r="AL262" s="9">
        <v>2017</v>
      </c>
      <c r="AM262" s="136" t="s">
        <v>1154</v>
      </c>
      <c r="AN262" s="137"/>
      <c r="AO262" s="9"/>
      <c r="AP262" s="9"/>
      <c r="AQ262" s="9"/>
      <c r="AR262" s="9"/>
      <c r="AS262" s="9"/>
      <c r="AT262" s="9"/>
      <c r="AU262" s="9"/>
      <c r="AV262" s="9"/>
      <c r="AW262" s="9" t="s">
        <v>273</v>
      </c>
    </row>
    <row r="263" spans="1:49" s="143" customFormat="1" ht="45">
      <c r="A263" s="136">
        <v>7</v>
      </c>
      <c r="B263" s="136" t="s">
        <v>1170</v>
      </c>
      <c r="C263" s="136" t="s">
        <v>131</v>
      </c>
      <c r="D263" s="136" t="s">
        <v>1041</v>
      </c>
      <c r="E263" s="136" t="s">
        <v>71</v>
      </c>
      <c r="F263" s="136">
        <v>858257</v>
      </c>
      <c r="G263" s="10" t="s">
        <v>1171</v>
      </c>
      <c r="H263" s="136" t="s">
        <v>1172</v>
      </c>
      <c r="I263" s="9" t="s">
        <v>208</v>
      </c>
      <c r="J263" s="136" t="s">
        <v>136</v>
      </c>
      <c r="K263" s="136" t="s">
        <v>136</v>
      </c>
      <c r="L263" s="140" t="s">
        <v>137</v>
      </c>
      <c r="M263" s="140" t="s">
        <v>106</v>
      </c>
      <c r="N263" s="136" t="s">
        <v>223</v>
      </c>
      <c r="O263" s="137">
        <v>600</v>
      </c>
      <c r="P263" s="137">
        <v>600</v>
      </c>
      <c r="Q263" s="137">
        <v>600</v>
      </c>
      <c r="R263" s="137">
        <f t="shared" si="27"/>
        <v>708</v>
      </c>
      <c r="S263" s="140" t="s">
        <v>73</v>
      </c>
      <c r="T263" s="140" t="s">
        <v>131</v>
      </c>
      <c r="U263" s="140" t="s">
        <v>224</v>
      </c>
      <c r="V263" s="8">
        <v>42736</v>
      </c>
      <c r="W263" s="8">
        <v>42736</v>
      </c>
      <c r="X263" s="9" t="s">
        <v>1075</v>
      </c>
      <c r="Y263" s="9" t="s">
        <v>1173</v>
      </c>
      <c r="Z263" s="9">
        <v>7710146208</v>
      </c>
      <c r="AA263" s="9">
        <v>774850001</v>
      </c>
      <c r="AB263" s="141" t="s">
        <v>1174</v>
      </c>
      <c r="AC263" s="136" t="s">
        <v>223</v>
      </c>
      <c r="AD263" s="9">
        <v>796</v>
      </c>
      <c r="AE263" s="9" t="s">
        <v>555</v>
      </c>
      <c r="AF263" s="136">
        <v>11</v>
      </c>
      <c r="AG263" s="142">
        <v>45</v>
      </c>
      <c r="AH263" s="8" t="s">
        <v>909</v>
      </c>
      <c r="AI263" s="8">
        <v>42736</v>
      </c>
      <c r="AJ263" s="8">
        <v>42736</v>
      </c>
      <c r="AK263" s="146">
        <v>43100</v>
      </c>
      <c r="AL263" s="9">
        <v>2017</v>
      </c>
      <c r="AM263" s="136" t="s">
        <v>1154</v>
      </c>
      <c r="AN263" s="137"/>
      <c r="AO263" s="9"/>
      <c r="AP263" s="9"/>
      <c r="AQ263" s="9"/>
      <c r="AR263" s="9"/>
      <c r="AS263" s="9"/>
      <c r="AT263" s="9"/>
      <c r="AU263" s="9"/>
      <c r="AV263" s="9"/>
      <c r="AW263" s="9" t="s">
        <v>273</v>
      </c>
    </row>
    <row r="264" spans="1:49" s="143" customFormat="1" ht="56.25">
      <c r="A264" s="136">
        <v>7</v>
      </c>
      <c r="B264" s="136" t="s">
        <v>1175</v>
      </c>
      <c r="C264" s="136" t="s">
        <v>131</v>
      </c>
      <c r="D264" s="136" t="s">
        <v>1041</v>
      </c>
      <c r="E264" s="136" t="s">
        <v>71</v>
      </c>
      <c r="F264" s="136">
        <v>858261</v>
      </c>
      <c r="G264" s="10" t="s">
        <v>1176</v>
      </c>
      <c r="H264" s="136" t="s">
        <v>1161</v>
      </c>
      <c r="I264" s="9" t="s">
        <v>2664</v>
      </c>
      <c r="J264" s="136" t="s">
        <v>136</v>
      </c>
      <c r="K264" s="136" t="s">
        <v>136</v>
      </c>
      <c r="L264" s="140" t="s">
        <v>137</v>
      </c>
      <c r="M264" s="140" t="s">
        <v>106</v>
      </c>
      <c r="N264" s="136" t="s">
        <v>223</v>
      </c>
      <c r="O264" s="137">
        <v>7134.8</v>
      </c>
      <c r="P264" s="137">
        <v>7134.8</v>
      </c>
      <c r="Q264" s="137">
        <v>7134.8</v>
      </c>
      <c r="R264" s="137">
        <f t="shared" si="27"/>
        <v>8419.0640000000003</v>
      </c>
      <c r="S264" s="140" t="s">
        <v>73</v>
      </c>
      <c r="T264" s="140" t="s">
        <v>131</v>
      </c>
      <c r="U264" s="140" t="s">
        <v>224</v>
      </c>
      <c r="V264" s="8">
        <v>42736</v>
      </c>
      <c r="W264" s="8">
        <v>42736</v>
      </c>
      <c r="X264" s="9" t="s">
        <v>1075</v>
      </c>
      <c r="Y264" s="9" t="s">
        <v>1173</v>
      </c>
      <c r="Z264" s="9">
        <v>7710146208</v>
      </c>
      <c r="AA264" s="9">
        <v>774850001</v>
      </c>
      <c r="AB264" s="141" t="s">
        <v>1177</v>
      </c>
      <c r="AC264" s="136" t="s">
        <v>223</v>
      </c>
      <c r="AD264" s="9" t="s">
        <v>195</v>
      </c>
      <c r="AE264" s="9" t="s">
        <v>196</v>
      </c>
      <c r="AF264" s="136">
        <v>247400</v>
      </c>
      <c r="AG264" s="142">
        <v>45</v>
      </c>
      <c r="AH264" s="8" t="s">
        <v>909</v>
      </c>
      <c r="AI264" s="8">
        <v>42736</v>
      </c>
      <c r="AJ264" s="8">
        <v>42736</v>
      </c>
      <c r="AK264" s="146">
        <v>43100</v>
      </c>
      <c r="AL264" s="9">
        <v>2017</v>
      </c>
      <c r="AM264" s="136" t="s">
        <v>1154</v>
      </c>
      <c r="AN264" s="137"/>
      <c r="AO264" s="9"/>
      <c r="AP264" s="9"/>
      <c r="AQ264" s="9"/>
      <c r="AR264" s="9"/>
      <c r="AS264" s="9"/>
      <c r="AT264" s="9"/>
      <c r="AU264" s="9"/>
      <c r="AV264" s="9"/>
      <c r="AW264" s="9" t="s">
        <v>273</v>
      </c>
    </row>
    <row r="265" spans="1:49" s="143" customFormat="1" ht="78.75">
      <c r="A265" s="136">
        <v>7</v>
      </c>
      <c r="B265" s="136" t="s">
        <v>1178</v>
      </c>
      <c r="C265" s="136" t="s">
        <v>131</v>
      </c>
      <c r="D265" s="136" t="s">
        <v>1041</v>
      </c>
      <c r="E265" s="136" t="s">
        <v>71</v>
      </c>
      <c r="F265" s="136">
        <v>858262</v>
      </c>
      <c r="G265" s="10" t="s">
        <v>1179</v>
      </c>
      <c r="H265" s="136" t="s">
        <v>1161</v>
      </c>
      <c r="I265" s="9" t="s">
        <v>2664</v>
      </c>
      <c r="J265" s="136" t="s">
        <v>136</v>
      </c>
      <c r="K265" s="136" t="s">
        <v>136</v>
      </c>
      <c r="L265" s="140" t="s">
        <v>137</v>
      </c>
      <c r="M265" s="140" t="s">
        <v>106</v>
      </c>
      <c r="N265" s="136" t="s">
        <v>223</v>
      </c>
      <c r="O265" s="137">
        <v>5000</v>
      </c>
      <c r="P265" s="137">
        <v>5000</v>
      </c>
      <c r="Q265" s="137">
        <v>5000</v>
      </c>
      <c r="R265" s="137">
        <f t="shared" si="27"/>
        <v>5900</v>
      </c>
      <c r="S265" s="140" t="s">
        <v>73</v>
      </c>
      <c r="T265" s="140" t="s">
        <v>131</v>
      </c>
      <c r="U265" s="140" t="s">
        <v>224</v>
      </c>
      <c r="V265" s="8">
        <v>42736</v>
      </c>
      <c r="W265" s="8">
        <v>42736</v>
      </c>
      <c r="X265" s="9" t="s">
        <v>1075</v>
      </c>
      <c r="Y265" s="9" t="s">
        <v>1173</v>
      </c>
      <c r="Z265" s="9">
        <v>7710146208</v>
      </c>
      <c r="AA265" s="9">
        <v>774850001</v>
      </c>
      <c r="AB265" s="141" t="s">
        <v>1180</v>
      </c>
      <c r="AC265" s="136" t="s">
        <v>223</v>
      </c>
      <c r="AD265" s="9" t="s">
        <v>195</v>
      </c>
      <c r="AE265" s="9" t="s">
        <v>196</v>
      </c>
      <c r="AF265" s="136">
        <v>1484</v>
      </c>
      <c r="AG265" s="142">
        <v>45</v>
      </c>
      <c r="AH265" s="8" t="s">
        <v>909</v>
      </c>
      <c r="AI265" s="8">
        <v>42736</v>
      </c>
      <c r="AJ265" s="8">
        <v>42736</v>
      </c>
      <c r="AK265" s="146">
        <v>43100</v>
      </c>
      <c r="AL265" s="9">
        <v>2017</v>
      </c>
      <c r="AM265" s="136" t="s">
        <v>1154</v>
      </c>
      <c r="AN265" s="137"/>
      <c r="AO265" s="9"/>
      <c r="AP265" s="9"/>
      <c r="AQ265" s="9"/>
      <c r="AR265" s="9"/>
      <c r="AS265" s="9"/>
      <c r="AT265" s="9"/>
      <c r="AU265" s="9"/>
      <c r="AV265" s="9"/>
      <c r="AW265" s="9" t="s">
        <v>273</v>
      </c>
    </row>
    <row r="266" spans="1:49" s="143" customFormat="1" ht="33.75">
      <c r="A266" s="136">
        <v>7</v>
      </c>
      <c r="B266" s="136" t="s">
        <v>1181</v>
      </c>
      <c r="C266" s="136" t="s">
        <v>131</v>
      </c>
      <c r="D266" s="136" t="s">
        <v>1041</v>
      </c>
      <c r="E266" s="136" t="s">
        <v>71</v>
      </c>
      <c r="F266" s="136">
        <v>858263</v>
      </c>
      <c r="G266" s="10" t="s">
        <v>2674</v>
      </c>
      <c r="H266" s="136" t="s">
        <v>1161</v>
      </c>
      <c r="I266" s="9" t="s">
        <v>274</v>
      </c>
      <c r="J266" s="136" t="s">
        <v>136</v>
      </c>
      <c r="K266" s="136" t="s">
        <v>136</v>
      </c>
      <c r="L266" s="140" t="s">
        <v>137</v>
      </c>
      <c r="M266" s="140" t="s">
        <v>106</v>
      </c>
      <c r="N266" s="136" t="s">
        <v>223</v>
      </c>
      <c r="O266" s="137">
        <v>1045.2</v>
      </c>
      <c r="P266" s="137">
        <v>1045.2</v>
      </c>
      <c r="Q266" s="137">
        <v>1045.2</v>
      </c>
      <c r="R266" s="137">
        <f t="shared" si="27"/>
        <v>1233.336</v>
      </c>
      <c r="S266" s="140" t="s">
        <v>73</v>
      </c>
      <c r="T266" s="140" t="s">
        <v>131</v>
      </c>
      <c r="U266" s="140" t="s">
        <v>224</v>
      </c>
      <c r="V266" s="8">
        <v>42736</v>
      </c>
      <c r="W266" s="8">
        <v>42736</v>
      </c>
      <c r="X266" s="9" t="s">
        <v>1075</v>
      </c>
      <c r="Y266" s="9" t="s">
        <v>1182</v>
      </c>
      <c r="Z266" s="9">
        <v>7731088130</v>
      </c>
      <c r="AA266" s="9">
        <v>773101001</v>
      </c>
      <c r="AB266" s="10" t="s">
        <v>2674</v>
      </c>
      <c r="AC266" s="136" t="s">
        <v>223</v>
      </c>
      <c r="AD266" s="9" t="s">
        <v>195</v>
      </c>
      <c r="AE266" s="9" t="s">
        <v>196</v>
      </c>
      <c r="AF266" s="136">
        <v>9000</v>
      </c>
      <c r="AG266" s="142">
        <v>45</v>
      </c>
      <c r="AH266" s="8" t="s">
        <v>909</v>
      </c>
      <c r="AI266" s="8">
        <v>42736</v>
      </c>
      <c r="AJ266" s="8">
        <v>42736</v>
      </c>
      <c r="AK266" s="146">
        <v>43100</v>
      </c>
      <c r="AL266" s="9">
        <v>2017</v>
      </c>
      <c r="AM266" s="136" t="s">
        <v>1154</v>
      </c>
      <c r="AN266" s="137"/>
      <c r="AO266" s="9"/>
      <c r="AP266" s="9"/>
      <c r="AQ266" s="9"/>
      <c r="AR266" s="9"/>
      <c r="AS266" s="9"/>
      <c r="AT266" s="9"/>
      <c r="AU266" s="9"/>
      <c r="AV266" s="9"/>
      <c r="AW266" s="9" t="s">
        <v>273</v>
      </c>
    </row>
    <row r="267" spans="1:49" s="143" customFormat="1" ht="45">
      <c r="A267" s="136">
        <v>7</v>
      </c>
      <c r="B267" s="136" t="s">
        <v>1183</v>
      </c>
      <c r="C267" s="136" t="s">
        <v>131</v>
      </c>
      <c r="D267" s="136" t="s">
        <v>1031</v>
      </c>
      <c r="E267" s="136" t="s">
        <v>71</v>
      </c>
      <c r="F267" s="136">
        <v>858252</v>
      </c>
      <c r="G267" s="10" t="s">
        <v>1184</v>
      </c>
      <c r="H267" s="136" t="s">
        <v>1185</v>
      </c>
      <c r="I267" s="9" t="s">
        <v>2665</v>
      </c>
      <c r="J267" s="136" t="s">
        <v>136</v>
      </c>
      <c r="K267" s="136" t="s">
        <v>136</v>
      </c>
      <c r="L267" s="140" t="s">
        <v>193</v>
      </c>
      <c r="M267" s="140" t="s">
        <v>1186</v>
      </c>
      <c r="N267" s="136" t="s">
        <v>1187</v>
      </c>
      <c r="O267" s="137">
        <v>21918</v>
      </c>
      <c r="P267" s="137">
        <v>21918</v>
      </c>
      <c r="Q267" s="137">
        <v>21918</v>
      </c>
      <c r="R267" s="137">
        <v>21918</v>
      </c>
      <c r="S267" s="140" t="s">
        <v>73</v>
      </c>
      <c r="T267" s="140" t="s">
        <v>131</v>
      </c>
      <c r="U267" s="140" t="s">
        <v>224</v>
      </c>
      <c r="V267" s="8">
        <v>42753</v>
      </c>
      <c r="W267" s="8">
        <v>42753</v>
      </c>
      <c r="X267" s="9" t="s">
        <v>1188</v>
      </c>
      <c r="Y267" s="9" t="s">
        <v>1189</v>
      </c>
      <c r="Z267" s="9">
        <v>7702038150</v>
      </c>
      <c r="AA267" s="9">
        <v>770201001</v>
      </c>
      <c r="AB267" s="141" t="s">
        <v>1190</v>
      </c>
      <c r="AC267" s="136" t="s">
        <v>1191</v>
      </c>
      <c r="AD267" s="9">
        <v>796</v>
      </c>
      <c r="AE267" s="9" t="s">
        <v>555</v>
      </c>
      <c r="AF267" s="136">
        <v>1201</v>
      </c>
      <c r="AG267" s="142">
        <v>45</v>
      </c>
      <c r="AH267" s="8" t="s">
        <v>909</v>
      </c>
      <c r="AI267" s="8">
        <v>42753</v>
      </c>
      <c r="AJ267" s="8">
        <v>42767</v>
      </c>
      <c r="AK267" s="146">
        <v>43100</v>
      </c>
      <c r="AL267" s="9">
        <v>2017</v>
      </c>
      <c r="AM267" s="136"/>
      <c r="AN267" s="137"/>
      <c r="AO267" s="9"/>
      <c r="AP267" s="9"/>
      <c r="AQ267" s="9"/>
      <c r="AR267" s="9"/>
      <c r="AS267" s="9"/>
      <c r="AT267" s="9"/>
      <c r="AU267" s="9"/>
      <c r="AV267" s="9"/>
      <c r="AW267" s="9"/>
    </row>
    <row r="268" spans="1:49" s="143" customFormat="1" ht="33.75">
      <c r="A268" s="136">
        <v>7</v>
      </c>
      <c r="B268" s="136" t="s">
        <v>1192</v>
      </c>
      <c r="C268" s="136" t="s">
        <v>131</v>
      </c>
      <c r="D268" s="136" t="s">
        <v>939</v>
      </c>
      <c r="E268" s="136" t="s">
        <v>71</v>
      </c>
      <c r="F268" s="136">
        <v>858024</v>
      </c>
      <c r="G268" s="10" t="s">
        <v>2419</v>
      </c>
      <c r="H268" s="136" t="s">
        <v>940</v>
      </c>
      <c r="I268" s="9" t="s">
        <v>2666</v>
      </c>
      <c r="J268" s="136" t="s">
        <v>136</v>
      </c>
      <c r="K268" s="136" t="s">
        <v>136</v>
      </c>
      <c r="L268" s="140" t="s">
        <v>193</v>
      </c>
      <c r="M268" s="140" t="s">
        <v>112</v>
      </c>
      <c r="N268" s="136" t="s">
        <v>1193</v>
      </c>
      <c r="O268" s="137">
        <v>3469</v>
      </c>
      <c r="P268" s="137">
        <v>3469</v>
      </c>
      <c r="Q268" s="137">
        <v>3469</v>
      </c>
      <c r="R268" s="137">
        <f t="shared" ref="R268:R311" si="28">Q268*1.18</f>
        <v>4093.4199999999996</v>
      </c>
      <c r="S268" s="140" t="s">
        <v>73</v>
      </c>
      <c r="T268" s="140" t="s">
        <v>131</v>
      </c>
      <c r="U268" s="140" t="s">
        <v>224</v>
      </c>
      <c r="V268" s="8">
        <v>42736</v>
      </c>
      <c r="W268" s="8">
        <v>42736</v>
      </c>
      <c r="X268" s="9" t="s">
        <v>1194</v>
      </c>
      <c r="Y268" s="9" t="s">
        <v>1195</v>
      </c>
      <c r="Z268" s="9">
        <v>7722765428</v>
      </c>
      <c r="AA268" s="9">
        <v>772201001</v>
      </c>
      <c r="AB268" s="141" t="s">
        <v>1196</v>
      </c>
      <c r="AC268" s="136" t="s">
        <v>223</v>
      </c>
      <c r="AD268" s="9" t="s">
        <v>944</v>
      </c>
      <c r="AE268" s="9" t="s">
        <v>754</v>
      </c>
      <c r="AF268" s="136">
        <v>50.95</v>
      </c>
      <c r="AG268" s="142">
        <v>45</v>
      </c>
      <c r="AH268" s="8" t="s">
        <v>909</v>
      </c>
      <c r="AI268" s="8">
        <v>42736</v>
      </c>
      <c r="AJ268" s="8">
        <v>42736</v>
      </c>
      <c r="AK268" s="146">
        <v>43100</v>
      </c>
      <c r="AL268" s="9">
        <v>2017</v>
      </c>
      <c r="AM268" s="136" t="s">
        <v>1154</v>
      </c>
      <c r="AN268" s="137"/>
      <c r="AO268" s="9"/>
      <c r="AP268" s="9"/>
      <c r="AQ268" s="9"/>
      <c r="AR268" s="9"/>
      <c r="AS268" s="9"/>
      <c r="AT268" s="9"/>
      <c r="AU268" s="9"/>
      <c r="AV268" s="9"/>
      <c r="AW268" s="9"/>
    </row>
    <row r="269" spans="1:49" s="143" customFormat="1" ht="33.75">
      <c r="A269" s="136">
        <v>7</v>
      </c>
      <c r="B269" s="136" t="s">
        <v>1197</v>
      </c>
      <c r="C269" s="136" t="s">
        <v>131</v>
      </c>
      <c r="D269" s="136" t="s">
        <v>939</v>
      </c>
      <c r="E269" s="136" t="s">
        <v>71</v>
      </c>
      <c r="F269" s="136">
        <v>858025</v>
      </c>
      <c r="G269" s="10" t="s">
        <v>2543</v>
      </c>
      <c r="H269" s="136" t="s">
        <v>940</v>
      </c>
      <c r="I269" s="9" t="s">
        <v>2666</v>
      </c>
      <c r="J269" s="136" t="s">
        <v>136</v>
      </c>
      <c r="K269" s="136" t="s">
        <v>136</v>
      </c>
      <c r="L269" s="140" t="s">
        <v>193</v>
      </c>
      <c r="M269" s="140" t="s">
        <v>112</v>
      </c>
      <c r="N269" s="136" t="s">
        <v>1193</v>
      </c>
      <c r="O269" s="137">
        <v>1946</v>
      </c>
      <c r="P269" s="137">
        <v>1946</v>
      </c>
      <c r="Q269" s="137">
        <v>1946</v>
      </c>
      <c r="R269" s="137">
        <f t="shared" si="28"/>
        <v>2296.2799999999997</v>
      </c>
      <c r="S269" s="140" t="s">
        <v>73</v>
      </c>
      <c r="T269" s="140" t="s">
        <v>131</v>
      </c>
      <c r="U269" s="140" t="s">
        <v>224</v>
      </c>
      <c r="V269" s="8">
        <v>42736</v>
      </c>
      <c r="W269" s="8">
        <v>42736</v>
      </c>
      <c r="X269" s="9" t="s">
        <v>1194</v>
      </c>
      <c r="Y269" s="9" t="s">
        <v>1195</v>
      </c>
      <c r="Z269" s="9">
        <v>7722765428</v>
      </c>
      <c r="AA269" s="9">
        <v>772201001</v>
      </c>
      <c r="AB269" s="141" t="s">
        <v>1198</v>
      </c>
      <c r="AC269" s="136" t="s">
        <v>223</v>
      </c>
      <c r="AD269" s="9" t="s">
        <v>944</v>
      </c>
      <c r="AE269" s="9" t="s">
        <v>754</v>
      </c>
      <c r="AF269" s="136">
        <v>28.44</v>
      </c>
      <c r="AG269" s="142">
        <v>45</v>
      </c>
      <c r="AH269" s="8" t="s">
        <v>909</v>
      </c>
      <c r="AI269" s="8">
        <v>42736</v>
      </c>
      <c r="AJ269" s="8">
        <v>42736</v>
      </c>
      <c r="AK269" s="146">
        <v>43100</v>
      </c>
      <c r="AL269" s="9">
        <v>2017</v>
      </c>
      <c r="AM269" s="136" t="s">
        <v>1154</v>
      </c>
      <c r="AN269" s="137"/>
      <c r="AO269" s="9"/>
      <c r="AP269" s="9"/>
      <c r="AQ269" s="9"/>
      <c r="AR269" s="9"/>
      <c r="AS269" s="9"/>
      <c r="AT269" s="9"/>
      <c r="AU269" s="9"/>
      <c r="AV269" s="9"/>
      <c r="AW269" s="9"/>
    </row>
    <row r="270" spans="1:49" s="143" customFormat="1" ht="45">
      <c r="A270" s="136">
        <v>7</v>
      </c>
      <c r="B270" s="136" t="s">
        <v>1199</v>
      </c>
      <c r="C270" s="136" t="s">
        <v>131</v>
      </c>
      <c r="D270" s="136" t="s">
        <v>939</v>
      </c>
      <c r="E270" s="136" t="s">
        <v>71</v>
      </c>
      <c r="F270" s="136">
        <v>858026</v>
      </c>
      <c r="G270" s="10" t="s">
        <v>2544</v>
      </c>
      <c r="H270" s="136" t="s">
        <v>940</v>
      </c>
      <c r="I270" s="9" t="s">
        <v>2666</v>
      </c>
      <c r="J270" s="136" t="s">
        <v>136</v>
      </c>
      <c r="K270" s="136" t="s">
        <v>136</v>
      </c>
      <c r="L270" s="140" t="s">
        <v>193</v>
      </c>
      <c r="M270" s="140" t="s">
        <v>112</v>
      </c>
      <c r="N270" s="136" t="s">
        <v>1193</v>
      </c>
      <c r="O270" s="137">
        <v>17910</v>
      </c>
      <c r="P270" s="137">
        <v>17910</v>
      </c>
      <c r="Q270" s="137">
        <v>17910</v>
      </c>
      <c r="R270" s="137">
        <f t="shared" si="28"/>
        <v>21133.8</v>
      </c>
      <c r="S270" s="140" t="s">
        <v>73</v>
      </c>
      <c r="T270" s="140" t="s">
        <v>131</v>
      </c>
      <c r="U270" s="140" t="s">
        <v>224</v>
      </c>
      <c r="V270" s="8">
        <v>42736</v>
      </c>
      <c r="W270" s="8">
        <v>42736</v>
      </c>
      <c r="X270" s="9" t="s">
        <v>1194</v>
      </c>
      <c r="Y270" s="9" t="s">
        <v>1195</v>
      </c>
      <c r="Z270" s="9">
        <v>7722765428</v>
      </c>
      <c r="AA270" s="9">
        <v>772201001</v>
      </c>
      <c r="AB270" s="141" t="s">
        <v>1200</v>
      </c>
      <c r="AC270" s="136" t="s">
        <v>223</v>
      </c>
      <c r="AD270" s="9" t="s">
        <v>944</v>
      </c>
      <c r="AE270" s="9" t="s">
        <v>754</v>
      </c>
      <c r="AF270" s="136">
        <v>109.26</v>
      </c>
      <c r="AG270" s="142">
        <v>45</v>
      </c>
      <c r="AH270" s="8" t="s">
        <v>909</v>
      </c>
      <c r="AI270" s="8">
        <v>42736</v>
      </c>
      <c r="AJ270" s="8">
        <v>42736</v>
      </c>
      <c r="AK270" s="146">
        <v>43100</v>
      </c>
      <c r="AL270" s="9">
        <v>2017</v>
      </c>
      <c r="AM270" s="136" t="s">
        <v>1154</v>
      </c>
      <c r="AN270" s="137"/>
      <c r="AO270" s="9"/>
      <c r="AP270" s="9"/>
      <c r="AQ270" s="9"/>
      <c r="AR270" s="9"/>
      <c r="AS270" s="9"/>
      <c r="AT270" s="9"/>
      <c r="AU270" s="9"/>
      <c r="AV270" s="9"/>
      <c r="AW270" s="9"/>
    </row>
    <row r="271" spans="1:49" s="143" customFormat="1" ht="56.25">
      <c r="A271" s="136">
        <v>7</v>
      </c>
      <c r="B271" s="136" t="s">
        <v>1201</v>
      </c>
      <c r="C271" s="136" t="s">
        <v>131</v>
      </c>
      <c r="D271" s="136" t="s">
        <v>939</v>
      </c>
      <c r="E271" s="136" t="s">
        <v>71</v>
      </c>
      <c r="F271" s="136">
        <v>858027</v>
      </c>
      <c r="G271" s="10" t="s">
        <v>2420</v>
      </c>
      <c r="H271" s="136" t="s">
        <v>940</v>
      </c>
      <c r="I271" s="9" t="s">
        <v>2666</v>
      </c>
      <c r="J271" s="136" t="s">
        <v>136</v>
      </c>
      <c r="K271" s="136" t="s">
        <v>136</v>
      </c>
      <c r="L271" s="140" t="s">
        <v>193</v>
      </c>
      <c r="M271" s="140" t="s">
        <v>96</v>
      </c>
      <c r="N271" s="136" t="s">
        <v>1193</v>
      </c>
      <c r="O271" s="137">
        <v>4241.5</v>
      </c>
      <c r="P271" s="137">
        <v>4241.5</v>
      </c>
      <c r="Q271" s="137">
        <v>4241.5</v>
      </c>
      <c r="R271" s="137">
        <f t="shared" si="28"/>
        <v>5004.9699999999993</v>
      </c>
      <c r="S271" s="140" t="s">
        <v>73</v>
      </c>
      <c r="T271" s="140" t="s">
        <v>131</v>
      </c>
      <c r="U271" s="140" t="s">
        <v>224</v>
      </c>
      <c r="V271" s="8">
        <v>42736</v>
      </c>
      <c r="W271" s="8">
        <v>42736</v>
      </c>
      <c r="X271" s="9" t="s">
        <v>1194</v>
      </c>
      <c r="Y271" s="9" t="s">
        <v>1202</v>
      </c>
      <c r="Z271" s="9">
        <v>7702038150</v>
      </c>
      <c r="AA271" s="9">
        <v>770245008</v>
      </c>
      <c r="AB271" s="141" t="s">
        <v>1203</v>
      </c>
      <c r="AC271" s="136" t="s">
        <v>223</v>
      </c>
      <c r="AD271" s="9" t="s">
        <v>944</v>
      </c>
      <c r="AE271" s="9" t="s">
        <v>754</v>
      </c>
      <c r="AF271" s="136">
        <v>86.7</v>
      </c>
      <c r="AG271" s="142">
        <v>45</v>
      </c>
      <c r="AH271" s="8" t="s">
        <v>909</v>
      </c>
      <c r="AI271" s="8">
        <v>42736</v>
      </c>
      <c r="AJ271" s="8">
        <v>42736</v>
      </c>
      <c r="AK271" s="146">
        <v>43100</v>
      </c>
      <c r="AL271" s="9">
        <v>2017</v>
      </c>
      <c r="AM271" s="136" t="s">
        <v>1154</v>
      </c>
      <c r="AN271" s="137"/>
      <c r="AO271" s="9"/>
      <c r="AP271" s="9"/>
      <c r="AQ271" s="9"/>
      <c r="AR271" s="9"/>
      <c r="AS271" s="9"/>
      <c r="AT271" s="9"/>
      <c r="AU271" s="9"/>
      <c r="AV271" s="9"/>
      <c r="AW271" s="9"/>
    </row>
    <row r="272" spans="1:49" s="143" customFormat="1" ht="33.75">
      <c r="A272" s="136">
        <v>7</v>
      </c>
      <c r="B272" s="136" t="s">
        <v>1204</v>
      </c>
      <c r="C272" s="136" t="s">
        <v>131</v>
      </c>
      <c r="D272" s="136" t="s">
        <v>939</v>
      </c>
      <c r="E272" s="136" t="s">
        <v>71</v>
      </c>
      <c r="F272" s="136">
        <v>858021</v>
      </c>
      <c r="G272" s="10" t="s">
        <v>2545</v>
      </c>
      <c r="H272" s="136" t="s">
        <v>940</v>
      </c>
      <c r="I272" s="9" t="s">
        <v>2666</v>
      </c>
      <c r="J272" s="136" t="s">
        <v>136</v>
      </c>
      <c r="K272" s="136" t="s">
        <v>136</v>
      </c>
      <c r="L272" s="140" t="s">
        <v>193</v>
      </c>
      <c r="M272" s="140" t="s">
        <v>112</v>
      </c>
      <c r="N272" s="136" t="s">
        <v>1193</v>
      </c>
      <c r="O272" s="137">
        <v>743578</v>
      </c>
      <c r="P272" s="137">
        <v>743578</v>
      </c>
      <c r="Q272" s="137">
        <v>743578</v>
      </c>
      <c r="R272" s="137">
        <f t="shared" si="28"/>
        <v>877422.03999999992</v>
      </c>
      <c r="S272" s="140" t="s">
        <v>73</v>
      </c>
      <c r="T272" s="140" t="s">
        <v>131</v>
      </c>
      <c r="U272" s="140" t="s">
        <v>224</v>
      </c>
      <c r="V272" s="8">
        <v>42736</v>
      </c>
      <c r="W272" s="8">
        <v>42736</v>
      </c>
      <c r="X272" s="9" t="s">
        <v>1194</v>
      </c>
      <c r="Y272" s="9" t="s">
        <v>1205</v>
      </c>
      <c r="Z272" s="9">
        <v>7708000882</v>
      </c>
      <c r="AA272" s="9">
        <v>774850001</v>
      </c>
      <c r="AB272" s="141" t="s">
        <v>1206</v>
      </c>
      <c r="AC272" s="136" t="s">
        <v>223</v>
      </c>
      <c r="AD272" s="9" t="s">
        <v>944</v>
      </c>
      <c r="AE272" s="9" t="s">
        <v>754</v>
      </c>
      <c r="AF272" s="136">
        <v>4705</v>
      </c>
      <c r="AG272" s="142">
        <v>45</v>
      </c>
      <c r="AH272" s="8" t="s">
        <v>909</v>
      </c>
      <c r="AI272" s="8">
        <v>42736</v>
      </c>
      <c r="AJ272" s="8">
        <v>42736</v>
      </c>
      <c r="AK272" s="146">
        <v>43100</v>
      </c>
      <c r="AL272" s="9">
        <v>2017</v>
      </c>
      <c r="AM272" s="136" t="s">
        <v>1154</v>
      </c>
      <c r="AN272" s="137"/>
      <c r="AO272" s="9"/>
      <c r="AP272" s="9"/>
      <c r="AQ272" s="9"/>
      <c r="AR272" s="9"/>
      <c r="AS272" s="9"/>
      <c r="AT272" s="9"/>
      <c r="AU272" s="9"/>
      <c r="AV272" s="9"/>
      <c r="AW272" s="9"/>
    </row>
    <row r="273" spans="1:49" s="143" customFormat="1" ht="78.75">
      <c r="A273" s="136">
        <v>6</v>
      </c>
      <c r="B273" s="136" t="s">
        <v>1212</v>
      </c>
      <c r="C273" s="136" t="s">
        <v>131</v>
      </c>
      <c r="D273" s="136" t="s">
        <v>1209</v>
      </c>
      <c r="E273" s="136" t="s">
        <v>71</v>
      </c>
      <c r="F273" s="136">
        <v>629636</v>
      </c>
      <c r="G273" s="10" t="s">
        <v>1213</v>
      </c>
      <c r="H273" s="136" t="s">
        <v>1730</v>
      </c>
      <c r="I273" s="136" t="s">
        <v>1731</v>
      </c>
      <c r="J273" s="136" t="s">
        <v>136</v>
      </c>
      <c r="K273" s="136" t="s">
        <v>136</v>
      </c>
      <c r="L273" s="140" t="s">
        <v>153</v>
      </c>
      <c r="M273" s="140" t="s">
        <v>76</v>
      </c>
      <c r="N273" s="136" t="s">
        <v>1214</v>
      </c>
      <c r="O273" s="137">
        <v>677.97</v>
      </c>
      <c r="P273" s="137">
        <v>677.97</v>
      </c>
      <c r="Q273" s="137">
        <v>677.97</v>
      </c>
      <c r="R273" s="137">
        <f t="shared" si="28"/>
        <v>800.00459999999998</v>
      </c>
      <c r="S273" s="140" t="s">
        <v>566</v>
      </c>
      <c r="T273" s="136" t="s">
        <v>131</v>
      </c>
      <c r="U273" s="140" t="s">
        <v>215</v>
      </c>
      <c r="V273" s="8">
        <v>42764</v>
      </c>
      <c r="W273" s="8">
        <v>42809</v>
      </c>
      <c r="X273" s="9"/>
      <c r="Y273" s="9"/>
      <c r="Z273" s="9"/>
      <c r="AA273" s="9"/>
      <c r="AB273" s="141" t="s">
        <v>1213</v>
      </c>
      <c r="AC273" s="136" t="s">
        <v>1215</v>
      </c>
      <c r="AD273" s="9">
        <v>797</v>
      </c>
      <c r="AE273" s="9" t="s">
        <v>177</v>
      </c>
      <c r="AF273" s="136">
        <v>1</v>
      </c>
      <c r="AG273" s="142">
        <v>45914000</v>
      </c>
      <c r="AH273" s="8" t="s">
        <v>1211</v>
      </c>
      <c r="AI273" s="8">
        <v>42825</v>
      </c>
      <c r="AJ273" s="8">
        <v>42825</v>
      </c>
      <c r="AK273" s="146">
        <v>43100</v>
      </c>
      <c r="AL273" s="9">
        <v>2017</v>
      </c>
      <c r="AM273" s="9"/>
      <c r="AN273" s="137"/>
      <c r="AO273" s="9"/>
      <c r="AP273" s="9"/>
      <c r="AQ273" s="9"/>
      <c r="AR273" s="9"/>
      <c r="AS273" s="9"/>
      <c r="AT273" s="9"/>
      <c r="AU273" s="9"/>
      <c r="AV273" s="9"/>
      <c r="AW273" s="136" t="s">
        <v>1753</v>
      </c>
    </row>
    <row r="274" spans="1:49" s="143" customFormat="1" ht="56.25">
      <c r="A274" s="136">
        <v>3</v>
      </c>
      <c r="B274" s="136" t="s">
        <v>1217</v>
      </c>
      <c r="C274" s="136" t="s">
        <v>131</v>
      </c>
      <c r="D274" s="136" t="s">
        <v>1218</v>
      </c>
      <c r="E274" s="136" t="s">
        <v>190</v>
      </c>
      <c r="F274" s="136">
        <v>890038</v>
      </c>
      <c r="G274" s="10" t="s">
        <v>1219</v>
      </c>
      <c r="H274" s="136" t="s">
        <v>2603</v>
      </c>
      <c r="I274" s="9" t="s">
        <v>913</v>
      </c>
      <c r="J274" s="136" t="s">
        <v>135</v>
      </c>
      <c r="K274" s="136" t="s">
        <v>136</v>
      </c>
      <c r="L274" s="140" t="s">
        <v>137</v>
      </c>
      <c r="M274" s="140" t="s">
        <v>91</v>
      </c>
      <c r="N274" s="136" t="s">
        <v>2161</v>
      </c>
      <c r="O274" s="137">
        <v>9824.85743</v>
      </c>
      <c r="P274" s="137">
        <v>9824.85743</v>
      </c>
      <c r="Q274" s="137">
        <v>9824.85743</v>
      </c>
      <c r="R274" s="137">
        <f t="shared" si="28"/>
        <v>11593.331767399999</v>
      </c>
      <c r="S274" s="140" t="str">
        <f t="shared" ref="S274:S277" si="29">IF(R274&gt;10000,"Открытый конкурс","Открытый запрос предложений")</f>
        <v>Открытый конкурс</v>
      </c>
      <c r="T274" s="140" t="s">
        <v>131</v>
      </c>
      <c r="U274" s="140" t="s">
        <v>215</v>
      </c>
      <c r="V274" s="8">
        <f>W274-60</f>
        <v>42786</v>
      </c>
      <c r="W274" s="8">
        <f t="shared" ref="W274:W285" si="30">AI274-20</f>
        <v>42846</v>
      </c>
      <c r="X274" s="9"/>
      <c r="Y274" s="9"/>
      <c r="Z274" s="9"/>
      <c r="AA274" s="9"/>
      <c r="AB274" s="141" t="s">
        <v>1219</v>
      </c>
      <c r="AC274" s="136" t="s">
        <v>941</v>
      </c>
      <c r="AD274" s="9">
        <v>796</v>
      </c>
      <c r="AE274" s="9" t="s">
        <v>555</v>
      </c>
      <c r="AF274" s="136">
        <v>1</v>
      </c>
      <c r="AG274" s="142">
        <v>45</v>
      </c>
      <c r="AH274" s="8" t="s">
        <v>197</v>
      </c>
      <c r="AI274" s="8">
        <v>42866</v>
      </c>
      <c r="AJ274" s="8">
        <v>42866</v>
      </c>
      <c r="AK274" s="8">
        <v>43097</v>
      </c>
      <c r="AL274" s="9">
        <v>2017</v>
      </c>
      <c r="AM274" s="9"/>
      <c r="AN274" s="137"/>
      <c r="AO274" s="9"/>
      <c r="AP274" s="9"/>
      <c r="AQ274" s="9"/>
      <c r="AR274" s="9"/>
      <c r="AS274" s="9"/>
      <c r="AT274" s="9"/>
      <c r="AU274" s="9"/>
      <c r="AV274" s="9"/>
      <c r="AW274" s="9"/>
    </row>
    <row r="275" spans="1:49" s="143" customFormat="1" ht="45">
      <c r="A275" s="136">
        <v>3</v>
      </c>
      <c r="B275" s="136" t="s">
        <v>1221</v>
      </c>
      <c r="C275" s="136" t="s">
        <v>131</v>
      </c>
      <c r="D275" s="136" t="s">
        <v>1216</v>
      </c>
      <c r="E275" s="136" t="s">
        <v>72</v>
      </c>
      <c r="F275" s="136">
        <v>890040</v>
      </c>
      <c r="G275" s="10" t="s">
        <v>1222</v>
      </c>
      <c r="H275" s="136">
        <v>35</v>
      </c>
      <c r="I275" s="9">
        <v>35</v>
      </c>
      <c r="J275" s="136" t="s">
        <v>136</v>
      </c>
      <c r="K275" s="136" t="s">
        <v>136</v>
      </c>
      <c r="L275" s="140" t="s">
        <v>137</v>
      </c>
      <c r="M275" s="140" t="s">
        <v>86</v>
      </c>
      <c r="N275" s="136" t="s">
        <v>138</v>
      </c>
      <c r="O275" s="137">
        <v>37000</v>
      </c>
      <c r="P275" s="137">
        <v>10000</v>
      </c>
      <c r="Q275" s="137">
        <v>37000</v>
      </c>
      <c r="R275" s="137">
        <f t="shared" si="28"/>
        <v>43660</v>
      </c>
      <c r="S275" s="140" t="str">
        <f t="shared" si="29"/>
        <v>Открытый конкурс</v>
      </c>
      <c r="T275" s="140" t="s">
        <v>131</v>
      </c>
      <c r="U275" s="140" t="s">
        <v>215</v>
      </c>
      <c r="V275" s="8">
        <f>W275-60</f>
        <v>42748</v>
      </c>
      <c r="W275" s="8">
        <f t="shared" si="30"/>
        <v>42808</v>
      </c>
      <c r="X275" s="9"/>
      <c r="Y275" s="9"/>
      <c r="Z275" s="9"/>
      <c r="AA275" s="9"/>
      <c r="AB275" s="141" t="s">
        <v>1222</v>
      </c>
      <c r="AC275" s="136" t="s">
        <v>941</v>
      </c>
      <c r="AD275" s="9">
        <v>796</v>
      </c>
      <c r="AE275" s="9" t="s">
        <v>555</v>
      </c>
      <c r="AF275" s="136">
        <v>1</v>
      </c>
      <c r="AG275" s="142">
        <v>45</v>
      </c>
      <c r="AH275" s="8" t="s">
        <v>197</v>
      </c>
      <c r="AI275" s="8">
        <v>42828</v>
      </c>
      <c r="AJ275" s="8">
        <v>42870</v>
      </c>
      <c r="AK275" s="8">
        <v>43464</v>
      </c>
      <c r="AL275" s="9" t="s">
        <v>310</v>
      </c>
      <c r="AM275" s="9"/>
      <c r="AN275" s="137"/>
      <c r="AO275" s="9"/>
      <c r="AP275" s="9"/>
      <c r="AQ275" s="9"/>
      <c r="AR275" s="9"/>
      <c r="AS275" s="9"/>
      <c r="AT275" s="9"/>
      <c r="AU275" s="9"/>
      <c r="AV275" s="9"/>
      <c r="AW275" s="9"/>
    </row>
    <row r="276" spans="1:49" s="143" customFormat="1" ht="90">
      <c r="A276" s="136">
        <v>3</v>
      </c>
      <c r="B276" s="136" t="s">
        <v>1223</v>
      </c>
      <c r="C276" s="136" t="s">
        <v>131</v>
      </c>
      <c r="D276" s="136" t="s">
        <v>1216</v>
      </c>
      <c r="E276" s="136" t="s">
        <v>72</v>
      </c>
      <c r="F276" s="136">
        <v>890041</v>
      </c>
      <c r="G276" s="10" t="s">
        <v>1224</v>
      </c>
      <c r="H276" s="136">
        <v>35</v>
      </c>
      <c r="I276" s="9">
        <v>35</v>
      </c>
      <c r="J276" s="136" t="s">
        <v>136</v>
      </c>
      <c r="K276" s="136" t="s">
        <v>136</v>
      </c>
      <c r="L276" s="140" t="s">
        <v>137</v>
      </c>
      <c r="M276" s="140" t="s">
        <v>86</v>
      </c>
      <c r="N276" s="136" t="s">
        <v>138</v>
      </c>
      <c r="O276" s="137">
        <v>16780</v>
      </c>
      <c r="P276" s="137">
        <v>5662.04</v>
      </c>
      <c r="Q276" s="137">
        <v>16780</v>
      </c>
      <c r="R276" s="137">
        <f t="shared" si="28"/>
        <v>19800.399999999998</v>
      </c>
      <c r="S276" s="140" t="str">
        <f t="shared" si="29"/>
        <v>Открытый конкурс</v>
      </c>
      <c r="T276" s="140" t="s">
        <v>131</v>
      </c>
      <c r="U276" s="140" t="s">
        <v>215</v>
      </c>
      <c r="V276" s="8">
        <f>W276-60</f>
        <v>42656</v>
      </c>
      <c r="W276" s="8">
        <f t="shared" si="30"/>
        <v>42716</v>
      </c>
      <c r="X276" s="9"/>
      <c r="Y276" s="9"/>
      <c r="Z276" s="9"/>
      <c r="AA276" s="9"/>
      <c r="AB276" s="141" t="s">
        <v>1224</v>
      </c>
      <c r="AC276" s="136" t="s">
        <v>941</v>
      </c>
      <c r="AD276" s="9">
        <v>796</v>
      </c>
      <c r="AE276" s="9" t="s">
        <v>555</v>
      </c>
      <c r="AF276" s="136">
        <v>1</v>
      </c>
      <c r="AG276" s="142">
        <v>45</v>
      </c>
      <c r="AH276" s="8" t="s">
        <v>197</v>
      </c>
      <c r="AI276" s="8">
        <v>42736</v>
      </c>
      <c r="AJ276" s="8">
        <v>42767</v>
      </c>
      <c r="AK276" s="8">
        <v>43190</v>
      </c>
      <c r="AL276" s="9" t="s">
        <v>310</v>
      </c>
      <c r="AM276" s="9"/>
      <c r="AN276" s="137"/>
      <c r="AO276" s="9"/>
      <c r="AP276" s="9"/>
      <c r="AQ276" s="9"/>
      <c r="AR276" s="9"/>
      <c r="AS276" s="9"/>
      <c r="AT276" s="9"/>
      <c r="AU276" s="9"/>
      <c r="AV276" s="9"/>
      <c r="AW276" s="9"/>
    </row>
    <row r="277" spans="1:49" s="143" customFormat="1" ht="112.5">
      <c r="A277" s="136">
        <v>3</v>
      </c>
      <c r="B277" s="136" t="s">
        <v>1225</v>
      </c>
      <c r="C277" s="136" t="s">
        <v>131</v>
      </c>
      <c r="D277" s="136" t="s">
        <v>1216</v>
      </c>
      <c r="E277" s="136" t="s">
        <v>72</v>
      </c>
      <c r="F277" s="136">
        <v>890042</v>
      </c>
      <c r="G277" s="10" t="s">
        <v>1226</v>
      </c>
      <c r="H277" s="136" t="s">
        <v>2600</v>
      </c>
      <c r="I277" s="136" t="s">
        <v>2600</v>
      </c>
      <c r="J277" s="136" t="s">
        <v>135</v>
      </c>
      <c r="K277" s="136" t="s">
        <v>136</v>
      </c>
      <c r="L277" s="140" t="s">
        <v>137</v>
      </c>
      <c r="M277" s="140" t="s">
        <v>86</v>
      </c>
      <c r="N277" s="136" t="s">
        <v>138</v>
      </c>
      <c r="O277" s="137">
        <v>18670</v>
      </c>
      <c r="P277" s="137">
        <v>15750</v>
      </c>
      <c r="Q277" s="137">
        <v>18670</v>
      </c>
      <c r="R277" s="137">
        <f t="shared" si="28"/>
        <v>22030.6</v>
      </c>
      <c r="S277" s="140" t="str">
        <f t="shared" si="29"/>
        <v>Открытый конкурс</v>
      </c>
      <c r="T277" s="140" t="s">
        <v>131</v>
      </c>
      <c r="U277" s="140" t="s">
        <v>215</v>
      </c>
      <c r="V277" s="8">
        <f>W277-60</f>
        <v>42746</v>
      </c>
      <c r="W277" s="8">
        <f t="shared" si="30"/>
        <v>42806</v>
      </c>
      <c r="X277" s="9"/>
      <c r="Y277" s="9"/>
      <c r="Z277" s="9"/>
      <c r="AA277" s="9"/>
      <c r="AB277" s="141" t="s">
        <v>1226</v>
      </c>
      <c r="AC277" s="136" t="s">
        <v>941</v>
      </c>
      <c r="AD277" s="9">
        <v>796</v>
      </c>
      <c r="AE277" s="9" t="s">
        <v>555</v>
      </c>
      <c r="AF277" s="136">
        <v>1</v>
      </c>
      <c r="AG277" s="142">
        <v>45</v>
      </c>
      <c r="AH277" s="8" t="s">
        <v>197</v>
      </c>
      <c r="AI277" s="8">
        <v>42826</v>
      </c>
      <c r="AJ277" s="8">
        <v>42856</v>
      </c>
      <c r="AK277" s="8">
        <v>43220</v>
      </c>
      <c r="AL277" s="9" t="s">
        <v>310</v>
      </c>
      <c r="AM277" s="9"/>
      <c r="AN277" s="137"/>
      <c r="AO277" s="9"/>
      <c r="AP277" s="9"/>
      <c r="AQ277" s="9"/>
      <c r="AR277" s="9"/>
      <c r="AS277" s="9"/>
      <c r="AT277" s="9"/>
      <c r="AU277" s="9"/>
      <c r="AV277" s="9"/>
      <c r="AW277" s="9"/>
    </row>
    <row r="278" spans="1:49" s="143" customFormat="1" ht="45">
      <c r="A278" s="136">
        <v>3</v>
      </c>
      <c r="B278" s="136" t="s">
        <v>1228</v>
      </c>
      <c r="C278" s="136" t="s">
        <v>131</v>
      </c>
      <c r="D278" s="136" t="s">
        <v>1229</v>
      </c>
      <c r="E278" s="136" t="s">
        <v>71</v>
      </c>
      <c r="F278" s="136">
        <v>890049</v>
      </c>
      <c r="G278" s="10" t="s">
        <v>1230</v>
      </c>
      <c r="H278" s="136" t="s">
        <v>454</v>
      </c>
      <c r="I278" s="9" t="s">
        <v>2256</v>
      </c>
      <c r="J278" s="136" t="s">
        <v>135</v>
      </c>
      <c r="K278" s="136" t="s">
        <v>136</v>
      </c>
      <c r="L278" s="140" t="s">
        <v>137</v>
      </c>
      <c r="M278" s="140" t="s">
        <v>95</v>
      </c>
      <c r="N278" s="136" t="s">
        <v>1231</v>
      </c>
      <c r="O278" s="137">
        <v>6651.3</v>
      </c>
      <c r="P278" s="137">
        <v>6651.3</v>
      </c>
      <c r="Q278" s="137">
        <v>6651.3</v>
      </c>
      <c r="R278" s="137">
        <f t="shared" si="28"/>
        <v>7848.5339999999997</v>
      </c>
      <c r="S278" s="136" t="s">
        <v>214</v>
      </c>
      <c r="T278" s="140" t="s">
        <v>131</v>
      </c>
      <c r="U278" s="140" t="s">
        <v>215</v>
      </c>
      <c r="V278" s="8">
        <f t="shared" ref="V278:V285" si="31">W278-45</f>
        <v>42672</v>
      </c>
      <c r="W278" s="8">
        <f t="shared" si="30"/>
        <v>42717</v>
      </c>
      <c r="X278" s="9"/>
      <c r="Y278" s="9"/>
      <c r="Z278" s="9"/>
      <c r="AA278" s="9"/>
      <c r="AB278" s="141" t="s">
        <v>1230</v>
      </c>
      <c r="AC278" s="136" t="s">
        <v>941</v>
      </c>
      <c r="AD278" s="9">
        <v>796</v>
      </c>
      <c r="AE278" s="9" t="s">
        <v>555</v>
      </c>
      <c r="AF278" s="136">
        <v>1</v>
      </c>
      <c r="AG278" s="142">
        <v>45</v>
      </c>
      <c r="AH278" s="8" t="s">
        <v>197</v>
      </c>
      <c r="AI278" s="8">
        <v>42737</v>
      </c>
      <c r="AJ278" s="8">
        <v>42737</v>
      </c>
      <c r="AK278" s="146">
        <v>43100</v>
      </c>
      <c r="AL278" s="9">
        <v>2017</v>
      </c>
      <c r="AM278" s="9"/>
      <c r="AN278" s="137"/>
      <c r="AO278" s="9"/>
      <c r="AP278" s="9"/>
      <c r="AQ278" s="9"/>
      <c r="AR278" s="9"/>
      <c r="AS278" s="9"/>
      <c r="AT278" s="9"/>
      <c r="AU278" s="9"/>
      <c r="AV278" s="9"/>
      <c r="AW278" s="9"/>
    </row>
    <row r="279" spans="1:49" s="143" customFormat="1" ht="67.5">
      <c r="A279" s="136">
        <v>3</v>
      </c>
      <c r="B279" s="136" t="s">
        <v>1232</v>
      </c>
      <c r="C279" s="136" t="s">
        <v>131</v>
      </c>
      <c r="D279" s="136" t="s">
        <v>1216</v>
      </c>
      <c r="E279" s="136" t="s">
        <v>71</v>
      </c>
      <c r="F279" s="136">
        <v>890050</v>
      </c>
      <c r="G279" s="10" t="s">
        <v>1233</v>
      </c>
      <c r="H279" s="136" t="s">
        <v>1886</v>
      </c>
      <c r="I279" s="9" t="s">
        <v>2604</v>
      </c>
      <c r="J279" s="136" t="s">
        <v>135</v>
      </c>
      <c r="K279" s="136" t="s">
        <v>136</v>
      </c>
      <c r="L279" s="140" t="s">
        <v>137</v>
      </c>
      <c r="M279" s="140" t="s">
        <v>86</v>
      </c>
      <c r="N279" s="136" t="s">
        <v>138</v>
      </c>
      <c r="O279" s="137">
        <v>2800</v>
      </c>
      <c r="P279" s="137">
        <v>2800</v>
      </c>
      <c r="Q279" s="137">
        <v>2800</v>
      </c>
      <c r="R279" s="137">
        <f t="shared" si="28"/>
        <v>3304</v>
      </c>
      <c r="S279" s="136" t="s">
        <v>214</v>
      </c>
      <c r="T279" s="140" t="s">
        <v>131</v>
      </c>
      <c r="U279" s="140" t="s">
        <v>215</v>
      </c>
      <c r="V279" s="8">
        <f t="shared" si="31"/>
        <v>42672</v>
      </c>
      <c r="W279" s="8">
        <f t="shared" si="30"/>
        <v>42717</v>
      </c>
      <c r="X279" s="9"/>
      <c r="Y279" s="9"/>
      <c r="Z279" s="9"/>
      <c r="AA279" s="9"/>
      <c r="AB279" s="141" t="s">
        <v>1233</v>
      </c>
      <c r="AC279" s="136" t="s">
        <v>941</v>
      </c>
      <c r="AD279" s="9">
        <v>796</v>
      </c>
      <c r="AE279" s="9" t="s">
        <v>555</v>
      </c>
      <c r="AF279" s="136">
        <v>1</v>
      </c>
      <c r="AG279" s="142">
        <v>45</v>
      </c>
      <c r="AH279" s="8" t="s">
        <v>197</v>
      </c>
      <c r="AI279" s="8">
        <v>42737</v>
      </c>
      <c r="AJ279" s="8">
        <v>42737</v>
      </c>
      <c r="AK279" s="146">
        <v>43100</v>
      </c>
      <c r="AL279" s="9">
        <v>2017</v>
      </c>
      <c r="AM279" s="9"/>
      <c r="AN279" s="137"/>
      <c r="AO279" s="9"/>
      <c r="AP279" s="9"/>
      <c r="AQ279" s="9"/>
      <c r="AR279" s="9"/>
      <c r="AS279" s="9"/>
      <c r="AT279" s="9"/>
      <c r="AU279" s="9"/>
      <c r="AV279" s="9"/>
      <c r="AW279" s="9"/>
    </row>
    <row r="280" spans="1:49" s="143" customFormat="1" ht="45">
      <c r="A280" s="136">
        <v>3</v>
      </c>
      <c r="B280" s="136" t="s">
        <v>1234</v>
      </c>
      <c r="C280" s="136" t="s">
        <v>131</v>
      </c>
      <c r="D280" s="136" t="s">
        <v>1229</v>
      </c>
      <c r="E280" s="136" t="s">
        <v>71</v>
      </c>
      <c r="F280" s="136">
        <v>890051</v>
      </c>
      <c r="G280" s="10" t="s">
        <v>1235</v>
      </c>
      <c r="H280" s="136" t="s">
        <v>454</v>
      </c>
      <c r="I280" s="9" t="s">
        <v>2258</v>
      </c>
      <c r="J280" s="136" t="s">
        <v>135</v>
      </c>
      <c r="K280" s="136" t="s">
        <v>136</v>
      </c>
      <c r="L280" s="140" t="s">
        <v>137</v>
      </c>
      <c r="M280" s="140" t="s">
        <v>95</v>
      </c>
      <c r="N280" s="136" t="s">
        <v>1231</v>
      </c>
      <c r="O280" s="137">
        <v>910.27</v>
      </c>
      <c r="P280" s="137">
        <v>910.27</v>
      </c>
      <c r="Q280" s="137">
        <v>910.27</v>
      </c>
      <c r="R280" s="137">
        <f t="shared" si="28"/>
        <v>1074.1186</v>
      </c>
      <c r="S280" s="136" t="s">
        <v>214</v>
      </c>
      <c r="T280" s="140" t="s">
        <v>131</v>
      </c>
      <c r="U280" s="140" t="s">
        <v>215</v>
      </c>
      <c r="V280" s="8">
        <f t="shared" si="31"/>
        <v>42672</v>
      </c>
      <c r="W280" s="8">
        <f t="shared" si="30"/>
        <v>42717</v>
      </c>
      <c r="X280" s="9"/>
      <c r="Y280" s="9"/>
      <c r="Z280" s="9"/>
      <c r="AA280" s="9"/>
      <c r="AB280" s="141" t="s">
        <v>1235</v>
      </c>
      <c r="AC280" s="136" t="s">
        <v>941</v>
      </c>
      <c r="AD280" s="9">
        <v>796</v>
      </c>
      <c r="AE280" s="9" t="s">
        <v>555</v>
      </c>
      <c r="AF280" s="136">
        <v>1</v>
      </c>
      <c r="AG280" s="142">
        <v>45</v>
      </c>
      <c r="AH280" s="8" t="s">
        <v>197</v>
      </c>
      <c r="AI280" s="8">
        <v>42737</v>
      </c>
      <c r="AJ280" s="8">
        <v>42737</v>
      </c>
      <c r="AK280" s="146">
        <v>43100</v>
      </c>
      <c r="AL280" s="9">
        <v>2017</v>
      </c>
      <c r="AM280" s="9"/>
      <c r="AN280" s="137"/>
      <c r="AO280" s="9"/>
      <c r="AP280" s="9"/>
      <c r="AQ280" s="9"/>
      <c r="AR280" s="9"/>
      <c r="AS280" s="9"/>
      <c r="AT280" s="9"/>
      <c r="AU280" s="9"/>
      <c r="AV280" s="9"/>
      <c r="AW280" s="9"/>
    </row>
    <row r="281" spans="1:49" s="143" customFormat="1" ht="45">
      <c r="A281" s="136">
        <v>3</v>
      </c>
      <c r="B281" s="136" t="s">
        <v>1236</v>
      </c>
      <c r="C281" s="136" t="s">
        <v>131</v>
      </c>
      <c r="D281" s="136" t="s">
        <v>1229</v>
      </c>
      <c r="E281" s="136" t="s">
        <v>71</v>
      </c>
      <c r="F281" s="136">
        <v>890053</v>
      </c>
      <c r="G281" s="10" t="s">
        <v>1237</v>
      </c>
      <c r="H281" s="136" t="s">
        <v>454</v>
      </c>
      <c r="I281" s="9" t="s">
        <v>2258</v>
      </c>
      <c r="J281" s="136" t="s">
        <v>135</v>
      </c>
      <c r="K281" s="136" t="s">
        <v>136</v>
      </c>
      <c r="L281" s="140" t="s">
        <v>137</v>
      </c>
      <c r="M281" s="140" t="s">
        <v>95</v>
      </c>
      <c r="N281" s="136" t="s">
        <v>1231</v>
      </c>
      <c r="O281" s="137">
        <v>1214.8</v>
      </c>
      <c r="P281" s="137">
        <v>1214.8</v>
      </c>
      <c r="Q281" s="137">
        <v>1214.8</v>
      </c>
      <c r="R281" s="137">
        <f t="shared" si="28"/>
        <v>1433.4639999999999</v>
      </c>
      <c r="S281" s="136" t="s">
        <v>214</v>
      </c>
      <c r="T281" s="140" t="s">
        <v>131</v>
      </c>
      <c r="U281" s="140" t="s">
        <v>215</v>
      </c>
      <c r="V281" s="8">
        <f t="shared" si="31"/>
        <v>42672</v>
      </c>
      <c r="W281" s="8">
        <f t="shared" si="30"/>
        <v>42717</v>
      </c>
      <c r="X281" s="9"/>
      <c r="Y281" s="9"/>
      <c r="Z281" s="9"/>
      <c r="AA281" s="9"/>
      <c r="AB281" s="141" t="s">
        <v>1237</v>
      </c>
      <c r="AC281" s="136" t="s">
        <v>941</v>
      </c>
      <c r="AD281" s="9">
        <v>796</v>
      </c>
      <c r="AE281" s="9" t="s">
        <v>555</v>
      </c>
      <c r="AF281" s="136">
        <v>1</v>
      </c>
      <c r="AG281" s="142">
        <v>45</v>
      </c>
      <c r="AH281" s="8" t="s">
        <v>197</v>
      </c>
      <c r="AI281" s="8">
        <v>42737</v>
      </c>
      <c r="AJ281" s="8">
        <v>42737</v>
      </c>
      <c r="AK281" s="146">
        <v>43100</v>
      </c>
      <c r="AL281" s="9">
        <v>2017</v>
      </c>
      <c r="AM281" s="9"/>
      <c r="AN281" s="137"/>
      <c r="AO281" s="9"/>
      <c r="AP281" s="9"/>
      <c r="AQ281" s="9"/>
      <c r="AR281" s="9"/>
      <c r="AS281" s="9"/>
      <c r="AT281" s="9"/>
      <c r="AU281" s="9"/>
      <c r="AV281" s="9"/>
      <c r="AW281" s="9"/>
    </row>
    <row r="282" spans="1:49" s="143" customFormat="1" ht="45">
      <c r="A282" s="136">
        <v>3</v>
      </c>
      <c r="B282" s="136" t="s">
        <v>1238</v>
      </c>
      <c r="C282" s="136" t="s">
        <v>131</v>
      </c>
      <c r="D282" s="136" t="s">
        <v>1229</v>
      </c>
      <c r="E282" s="136" t="s">
        <v>190</v>
      </c>
      <c r="F282" s="136">
        <v>890054</v>
      </c>
      <c r="G282" s="10" t="s">
        <v>1239</v>
      </c>
      <c r="H282" s="136" t="s">
        <v>454</v>
      </c>
      <c r="I282" s="9" t="s">
        <v>1370</v>
      </c>
      <c r="J282" s="136" t="s">
        <v>135</v>
      </c>
      <c r="K282" s="136" t="s">
        <v>136</v>
      </c>
      <c r="L282" s="140" t="s">
        <v>137</v>
      </c>
      <c r="M282" s="140" t="s">
        <v>95</v>
      </c>
      <c r="N282" s="136" t="s">
        <v>1231</v>
      </c>
      <c r="O282" s="137">
        <v>605.79999999999995</v>
      </c>
      <c r="P282" s="137">
        <v>605.79999999999995</v>
      </c>
      <c r="Q282" s="137">
        <v>605.79999999999995</v>
      </c>
      <c r="R282" s="137">
        <f t="shared" si="28"/>
        <v>714.84399999999994</v>
      </c>
      <c r="S282" s="136" t="s">
        <v>214</v>
      </c>
      <c r="T282" s="140" t="s">
        <v>131</v>
      </c>
      <c r="U282" s="140" t="s">
        <v>215</v>
      </c>
      <c r="V282" s="8">
        <f t="shared" si="31"/>
        <v>42672</v>
      </c>
      <c r="W282" s="8">
        <f t="shared" si="30"/>
        <v>42717</v>
      </c>
      <c r="X282" s="9"/>
      <c r="Y282" s="9"/>
      <c r="Z282" s="9"/>
      <c r="AA282" s="9"/>
      <c r="AB282" s="141" t="s">
        <v>1239</v>
      </c>
      <c r="AC282" s="136" t="s">
        <v>941</v>
      </c>
      <c r="AD282" s="9">
        <v>796</v>
      </c>
      <c r="AE282" s="9" t="s">
        <v>555</v>
      </c>
      <c r="AF282" s="136">
        <v>1</v>
      </c>
      <c r="AG282" s="142">
        <v>45</v>
      </c>
      <c r="AH282" s="8" t="s">
        <v>197</v>
      </c>
      <c r="AI282" s="8">
        <v>42737</v>
      </c>
      <c r="AJ282" s="8">
        <v>42737</v>
      </c>
      <c r="AK282" s="146">
        <v>43100</v>
      </c>
      <c r="AL282" s="9">
        <v>2017</v>
      </c>
      <c r="AM282" s="9"/>
      <c r="AN282" s="137"/>
      <c r="AO282" s="9"/>
      <c r="AP282" s="9"/>
      <c r="AQ282" s="9"/>
      <c r="AR282" s="9"/>
      <c r="AS282" s="9"/>
      <c r="AT282" s="9"/>
      <c r="AU282" s="9"/>
      <c r="AV282" s="9"/>
      <c r="AW282" s="9"/>
    </row>
    <row r="283" spans="1:49" s="143" customFormat="1" ht="45">
      <c r="A283" s="136">
        <v>3</v>
      </c>
      <c r="B283" s="136" t="s">
        <v>1240</v>
      </c>
      <c r="C283" s="136" t="s">
        <v>131</v>
      </c>
      <c r="D283" s="136" t="s">
        <v>1229</v>
      </c>
      <c r="E283" s="136" t="s">
        <v>71</v>
      </c>
      <c r="F283" s="136">
        <v>890055</v>
      </c>
      <c r="G283" s="10" t="s">
        <v>1241</v>
      </c>
      <c r="H283" s="136" t="s">
        <v>454</v>
      </c>
      <c r="I283" s="9" t="s">
        <v>2256</v>
      </c>
      <c r="J283" s="136" t="s">
        <v>135</v>
      </c>
      <c r="K283" s="136" t="s">
        <v>136</v>
      </c>
      <c r="L283" s="140" t="s">
        <v>137</v>
      </c>
      <c r="M283" s="140" t="s">
        <v>95</v>
      </c>
      <c r="N283" s="136" t="s">
        <v>1231</v>
      </c>
      <c r="O283" s="137">
        <v>1904.32</v>
      </c>
      <c r="P283" s="137">
        <v>1904.32</v>
      </c>
      <c r="Q283" s="137">
        <v>1904.32</v>
      </c>
      <c r="R283" s="137">
        <f t="shared" si="28"/>
        <v>2247.0975999999996</v>
      </c>
      <c r="S283" s="136" t="s">
        <v>214</v>
      </c>
      <c r="T283" s="140" t="s">
        <v>131</v>
      </c>
      <c r="U283" s="140" t="s">
        <v>215</v>
      </c>
      <c r="V283" s="8">
        <f t="shared" si="31"/>
        <v>42672</v>
      </c>
      <c r="W283" s="8">
        <f t="shared" si="30"/>
        <v>42717</v>
      </c>
      <c r="X283" s="9"/>
      <c r="Y283" s="9"/>
      <c r="Z283" s="9"/>
      <c r="AA283" s="9"/>
      <c r="AB283" s="141" t="s">
        <v>1241</v>
      </c>
      <c r="AC283" s="136" t="s">
        <v>941</v>
      </c>
      <c r="AD283" s="9">
        <v>796</v>
      </c>
      <c r="AE283" s="9" t="s">
        <v>555</v>
      </c>
      <c r="AF283" s="136">
        <v>1</v>
      </c>
      <c r="AG283" s="142">
        <v>45</v>
      </c>
      <c r="AH283" s="8" t="s">
        <v>197</v>
      </c>
      <c r="AI283" s="8">
        <v>42737</v>
      </c>
      <c r="AJ283" s="8">
        <v>42737</v>
      </c>
      <c r="AK283" s="146">
        <v>43100</v>
      </c>
      <c r="AL283" s="9">
        <v>2017</v>
      </c>
      <c r="AM283" s="9"/>
      <c r="AN283" s="137"/>
      <c r="AO283" s="9"/>
      <c r="AP283" s="9"/>
      <c r="AQ283" s="9"/>
      <c r="AR283" s="9"/>
      <c r="AS283" s="9"/>
      <c r="AT283" s="9"/>
      <c r="AU283" s="9"/>
      <c r="AV283" s="9"/>
      <c r="AW283" s="9"/>
    </row>
    <row r="284" spans="1:49" s="143" customFormat="1" ht="45">
      <c r="A284" s="136">
        <v>3</v>
      </c>
      <c r="B284" s="136" t="s">
        <v>1242</v>
      </c>
      <c r="C284" s="136" t="s">
        <v>131</v>
      </c>
      <c r="D284" s="136" t="s">
        <v>1229</v>
      </c>
      <c r="E284" s="136" t="s">
        <v>71</v>
      </c>
      <c r="F284" s="136">
        <v>890056</v>
      </c>
      <c r="G284" s="10" t="s">
        <v>1243</v>
      </c>
      <c r="H284" s="136" t="s">
        <v>454</v>
      </c>
      <c r="I284" s="9" t="s">
        <v>2256</v>
      </c>
      <c r="J284" s="136" t="s">
        <v>135</v>
      </c>
      <c r="K284" s="136" t="s">
        <v>136</v>
      </c>
      <c r="L284" s="140" t="s">
        <v>137</v>
      </c>
      <c r="M284" s="140" t="s">
        <v>95</v>
      </c>
      <c r="N284" s="136" t="s">
        <v>1231</v>
      </c>
      <c r="O284" s="137">
        <v>1917.8</v>
      </c>
      <c r="P284" s="137">
        <v>1917.8</v>
      </c>
      <c r="Q284" s="137">
        <v>1917.8</v>
      </c>
      <c r="R284" s="137">
        <f t="shared" si="28"/>
        <v>2263.0039999999999</v>
      </c>
      <c r="S284" s="136" t="s">
        <v>214</v>
      </c>
      <c r="T284" s="140" t="s">
        <v>131</v>
      </c>
      <c r="U284" s="140" t="s">
        <v>215</v>
      </c>
      <c r="V284" s="8">
        <f t="shared" si="31"/>
        <v>42672</v>
      </c>
      <c r="W284" s="8">
        <f t="shared" si="30"/>
        <v>42717</v>
      </c>
      <c r="X284" s="9"/>
      <c r="Y284" s="9"/>
      <c r="Z284" s="9"/>
      <c r="AA284" s="9"/>
      <c r="AB284" s="141" t="s">
        <v>1243</v>
      </c>
      <c r="AC284" s="136" t="s">
        <v>941</v>
      </c>
      <c r="AD284" s="9">
        <v>796</v>
      </c>
      <c r="AE284" s="9" t="s">
        <v>555</v>
      </c>
      <c r="AF284" s="136">
        <v>1</v>
      </c>
      <c r="AG284" s="142">
        <v>45</v>
      </c>
      <c r="AH284" s="8" t="s">
        <v>197</v>
      </c>
      <c r="AI284" s="8">
        <v>42737</v>
      </c>
      <c r="AJ284" s="8">
        <v>42737</v>
      </c>
      <c r="AK284" s="146">
        <v>43100</v>
      </c>
      <c r="AL284" s="9">
        <v>2017</v>
      </c>
      <c r="AM284" s="9"/>
      <c r="AN284" s="137"/>
      <c r="AO284" s="9"/>
      <c r="AP284" s="9"/>
      <c r="AQ284" s="9"/>
      <c r="AR284" s="9"/>
      <c r="AS284" s="9"/>
      <c r="AT284" s="9"/>
      <c r="AU284" s="9"/>
      <c r="AV284" s="9"/>
      <c r="AW284" s="9"/>
    </row>
    <row r="285" spans="1:49" s="143" customFormat="1" ht="90">
      <c r="A285" s="136">
        <v>3</v>
      </c>
      <c r="B285" s="136" t="s">
        <v>1244</v>
      </c>
      <c r="C285" s="136" t="s">
        <v>131</v>
      </c>
      <c r="D285" s="136" t="s">
        <v>1229</v>
      </c>
      <c r="E285" s="136" t="s">
        <v>71</v>
      </c>
      <c r="F285" s="136">
        <v>890057</v>
      </c>
      <c r="G285" s="10" t="s">
        <v>1245</v>
      </c>
      <c r="H285" s="136" t="s">
        <v>454</v>
      </c>
      <c r="I285" s="9" t="s">
        <v>1370</v>
      </c>
      <c r="J285" s="136" t="s">
        <v>135</v>
      </c>
      <c r="K285" s="136" t="s">
        <v>136</v>
      </c>
      <c r="L285" s="140" t="s">
        <v>137</v>
      </c>
      <c r="M285" s="140" t="s">
        <v>95</v>
      </c>
      <c r="N285" s="136" t="s">
        <v>1231</v>
      </c>
      <c r="O285" s="137">
        <v>1474</v>
      </c>
      <c r="P285" s="137">
        <v>1474</v>
      </c>
      <c r="Q285" s="137">
        <v>1474</v>
      </c>
      <c r="R285" s="137">
        <f t="shared" si="28"/>
        <v>1739.32</v>
      </c>
      <c r="S285" s="136" t="s">
        <v>214</v>
      </c>
      <c r="T285" s="140" t="s">
        <v>131</v>
      </c>
      <c r="U285" s="140" t="s">
        <v>215</v>
      </c>
      <c r="V285" s="8">
        <f t="shared" si="31"/>
        <v>42672</v>
      </c>
      <c r="W285" s="8">
        <f t="shared" si="30"/>
        <v>42717</v>
      </c>
      <c r="X285" s="9"/>
      <c r="Y285" s="9"/>
      <c r="Z285" s="9"/>
      <c r="AA285" s="9"/>
      <c r="AB285" s="141" t="s">
        <v>1245</v>
      </c>
      <c r="AC285" s="136" t="s">
        <v>941</v>
      </c>
      <c r="AD285" s="9">
        <v>796</v>
      </c>
      <c r="AE285" s="9" t="s">
        <v>555</v>
      </c>
      <c r="AF285" s="136">
        <v>1</v>
      </c>
      <c r="AG285" s="142">
        <v>45</v>
      </c>
      <c r="AH285" s="8" t="s">
        <v>197</v>
      </c>
      <c r="AI285" s="8">
        <v>42737</v>
      </c>
      <c r="AJ285" s="8">
        <v>42737</v>
      </c>
      <c r="AK285" s="146">
        <v>43100</v>
      </c>
      <c r="AL285" s="9">
        <v>2017</v>
      </c>
      <c r="AM285" s="9"/>
      <c r="AN285" s="137"/>
      <c r="AO285" s="9"/>
      <c r="AP285" s="9"/>
      <c r="AQ285" s="9"/>
      <c r="AR285" s="9"/>
      <c r="AS285" s="9"/>
      <c r="AT285" s="9"/>
      <c r="AU285" s="9"/>
      <c r="AV285" s="9"/>
      <c r="AW285" s="9"/>
    </row>
    <row r="286" spans="1:49" s="143" customFormat="1" ht="45">
      <c r="A286" s="136">
        <v>7</v>
      </c>
      <c r="B286" s="136" t="s">
        <v>1246</v>
      </c>
      <c r="C286" s="136" t="s">
        <v>131</v>
      </c>
      <c r="D286" s="136" t="s">
        <v>1227</v>
      </c>
      <c r="E286" s="136" t="s">
        <v>71</v>
      </c>
      <c r="F286" s="136">
        <v>890060</v>
      </c>
      <c r="G286" s="10" t="s">
        <v>1247</v>
      </c>
      <c r="H286" s="136" t="s">
        <v>1248</v>
      </c>
      <c r="I286" s="9" t="s">
        <v>1061</v>
      </c>
      <c r="J286" s="136" t="s">
        <v>2585</v>
      </c>
      <c r="K286" s="136" t="s">
        <v>136</v>
      </c>
      <c r="L286" s="140" t="s">
        <v>137</v>
      </c>
      <c r="M286" s="140" t="s">
        <v>111</v>
      </c>
      <c r="N286" s="136" t="s">
        <v>1249</v>
      </c>
      <c r="O286" s="137">
        <v>12046.58</v>
      </c>
      <c r="P286" s="137">
        <v>12046.58</v>
      </c>
      <c r="Q286" s="137">
        <v>12046.58</v>
      </c>
      <c r="R286" s="137">
        <f t="shared" si="28"/>
        <v>14214.964399999999</v>
      </c>
      <c r="S286" s="140" t="s">
        <v>73</v>
      </c>
      <c r="T286" s="140" t="s">
        <v>131</v>
      </c>
      <c r="U286" s="140" t="s">
        <v>224</v>
      </c>
      <c r="V286" s="8">
        <v>42736</v>
      </c>
      <c r="W286" s="8">
        <v>42736</v>
      </c>
      <c r="X286" s="9" t="s">
        <v>1250</v>
      </c>
      <c r="Y286" s="9" t="s">
        <v>1076</v>
      </c>
      <c r="Z286" s="9">
        <v>7705013033</v>
      </c>
      <c r="AA286" s="9">
        <v>774850001</v>
      </c>
      <c r="AB286" s="141" t="s">
        <v>1247</v>
      </c>
      <c r="AC286" s="136" t="s">
        <v>941</v>
      </c>
      <c r="AD286" s="9">
        <v>796</v>
      </c>
      <c r="AE286" s="9" t="s">
        <v>555</v>
      </c>
      <c r="AF286" s="136">
        <v>1</v>
      </c>
      <c r="AG286" s="142">
        <v>45</v>
      </c>
      <c r="AH286" s="8" t="s">
        <v>197</v>
      </c>
      <c r="AI286" s="8">
        <v>42736</v>
      </c>
      <c r="AJ286" s="8">
        <v>42736</v>
      </c>
      <c r="AK286" s="146">
        <v>43100</v>
      </c>
      <c r="AL286" s="9">
        <v>2017</v>
      </c>
      <c r="AM286" s="9"/>
      <c r="AN286" s="137"/>
      <c r="AO286" s="9"/>
      <c r="AP286" s="9"/>
      <c r="AQ286" s="9"/>
      <c r="AR286" s="9"/>
      <c r="AS286" s="9"/>
      <c r="AT286" s="9"/>
      <c r="AU286" s="9"/>
      <c r="AV286" s="9"/>
      <c r="AW286" s="9"/>
    </row>
    <row r="287" spans="1:49" s="143" customFormat="1" ht="78.75">
      <c r="A287" s="136">
        <v>3</v>
      </c>
      <c r="B287" s="136" t="s">
        <v>1252</v>
      </c>
      <c r="C287" s="136" t="s">
        <v>131</v>
      </c>
      <c r="D287" s="136" t="s">
        <v>1253</v>
      </c>
      <c r="E287" s="136" t="s">
        <v>72</v>
      </c>
      <c r="F287" s="136">
        <v>890063</v>
      </c>
      <c r="G287" s="10" t="s">
        <v>1254</v>
      </c>
      <c r="H287" s="136" t="s">
        <v>2605</v>
      </c>
      <c r="I287" s="9" t="s">
        <v>2606</v>
      </c>
      <c r="J287" s="136" t="s">
        <v>135</v>
      </c>
      <c r="K287" s="136" t="s">
        <v>136</v>
      </c>
      <c r="L287" s="140" t="s">
        <v>137</v>
      </c>
      <c r="M287" s="140" t="s">
        <v>86</v>
      </c>
      <c r="N287" s="136" t="s">
        <v>138</v>
      </c>
      <c r="O287" s="137">
        <v>4661.0200000000004</v>
      </c>
      <c r="P287" s="137">
        <v>2000</v>
      </c>
      <c r="Q287" s="137">
        <v>4661.0200000000004</v>
      </c>
      <c r="R287" s="137">
        <f t="shared" si="28"/>
        <v>5500.0036</v>
      </c>
      <c r="S287" s="136" t="s">
        <v>214</v>
      </c>
      <c r="T287" s="140" t="s">
        <v>131</v>
      </c>
      <c r="U287" s="140" t="s">
        <v>215</v>
      </c>
      <c r="V287" s="8">
        <f>W287-45</f>
        <v>42702</v>
      </c>
      <c r="W287" s="8">
        <f t="shared" ref="W287:W311" si="32">AI287-20</f>
        <v>42747</v>
      </c>
      <c r="X287" s="9"/>
      <c r="Y287" s="9"/>
      <c r="Z287" s="9"/>
      <c r="AA287" s="9"/>
      <c r="AB287" s="141" t="s">
        <v>1254</v>
      </c>
      <c r="AC287" s="136" t="s">
        <v>941</v>
      </c>
      <c r="AD287" s="9">
        <v>796</v>
      </c>
      <c r="AE287" s="9" t="s">
        <v>555</v>
      </c>
      <c r="AF287" s="136">
        <v>1</v>
      </c>
      <c r="AG287" s="142">
        <v>45</v>
      </c>
      <c r="AH287" s="8" t="s">
        <v>197</v>
      </c>
      <c r="AI287" s="8">
        <v>42767</v>
      </c>
      <c r="AJ287" s="146">
        <v>42795</v>
      </c>
      <c r="AK287" s="8">
        <v>43220</v>
      </c>
      <c r="AL287" s="9" t="s">
        <v>310</v>
      </c>
      <c r="AM287" s="9"/>
      <c r="AN287" s="137"/>
      <c r="AO287" s="9"/>
      <c r="AP287" s="9"/>
      <c r="AQ287" s="9"/>
      <c r="AR287" s="9"/>
      <c r="AS287" s="9"/>
      <c r="AT287" s="9"/>
      <c r="AU287" s="9"/>
      <c r="AV287" s="9"/>
      <c r="AW287" s="9"/>
    </row>
    <row r="288" spans="1:49" s="143" customFormat="1" ht="67.5">
      <c r="A288" s="136">
        <v>3</v>
      </c>
      <c r="B288" s="136" t="s">
        <v>1255</v>
      </c>
      <c r="C288" s="136" t="s">
        <v>131</v>
      </c>
      <c r="D288" s="136" t="s">
        <v>1253</v>
      </c>
      <c r="E288" s="136" t="s">
        <v>71</v>
      </c>
      <c r="F288" s="136">
        <v>890064</v>
      </c>
      <c r="G288" s="10" t="s">
        <v>1256</v>
      </c>
      <c r="H288" s="136" t="s">
        <v>1257</v>
      </c>
      <c r="I288" s="9" t="s">
        <v>981</v>
      </c>
      <c r="J288" s="136" t="s">
        <v>135</v>
      </c>
      <c r="K288" s="136" t="s">
        <v>136</v>
      </c>
      <c r="L288" s="140" t="s">
        <v>137</v>
      </c>
      <c r="M288" s="140" t="s">
        <v>96</v>
      </c>
      <c r="N288" s="136" t="s">
        <v>138</v>
      </c>
      <c r="O288" s="137">
        <v>1600</v>
      </c>
      <c r="P288" s="137">
        <v>1600</v>
      </c>
      <c r="Q288" s="137">
        <v>1600</v>
      </c>
      <c r="R288" s="137">
        <f t="shared" si="28"/>
        <v>1888</v>
      </c>
      <c r="S288" s="136" t="s">
        <v>214</v>
      </c>
      <c r="T288" s="140" t="s">
        <v>131</v>
      </c>
      <c r="U288" s="140" t="s">
        <v>215</v>
      </c>
      <c r="V288" s="8">
        <f>W288-45</f>
        <v>42702</v>
      </c>
      <c r="W288" s="8">
        <f t="shared" si="32"/>
        <v>42747</v>
      </c>
      <c r="X288" s="9"/>
      <c r="Y288" s="9"/>
      <c r="Z288" s="9"/>
      <c r="AA288" s="9"/>
      <c r="AB288" s="141" t="s">
        <v>1256</v>
      </c>
      <c r="AC288" s="136" t="s">
        <v>941</v>
      </c>
      <c r="AD288" s="9">
        <v>796</v>
      </c>
      <c r="AE288" s="9" t="s">
        <v>555</v>
      </c>
      <c r="AF288" s="136">
        <v>1</v>
      </c>
      <c r="AG288" s="142">
        <v>45</v>
      </c>
      <c r="AH288" s="8" t="s">
        <v>197</v>
      </c>
      <c r="AI288" s="8">
        <v>42767</v>
      </c>
      <c r="AJ288" s="146">
        <v>42795</v>
      </c>
      <c r="AK288" s="146">
        <v>43100</v>
      </c>
      <c r="AL288" s="9">
        <v>2017</v>
      </c>
      <c r="AM288" s="9"/>
      <c r="AN288" s="137"/>
      <c r="AO288" s="9"/>
      <c r="AP288" s="9"/>
      <c r="AQ288" s="9"/>
      <c r="AR288" s="9"/>
      <c r="AS288" s="9"/>
      <c r="AT288" s="9"/>
      <c r="AU288" s="9"/>
      <c r="AV288" s="9"/>
      <c r="AW288" s="9"/>
    </row>
    <row r="289" spans="1:49" s="143" customFormat="1" ht="56.25">
      <c r="A289" s="136">
        <v>7</v>
      </c>
      <c r="B289" s="136" t="s">
        <v>1258</v>
      </c>
      <c r="C289" s="136" t="s">
        <v>131</v>
      </c>
      <c r="D289" s="136" t="s">
        <v>1259</v>
      </c>
      <c r="E289" s="136" t="s">
        <v>68</v>
      </c>
      <c r="F289" s="136">
        <v>890066</v>
      </c>
      <c r="G289" s="10" t="s">
        <v>1260</v>
      </c>
      <c r="H289" s="136" t="s">
        <v>1261</v>
      </c>
      <c r="I289" s="9" t="s">
        <v>1262</v>
      </c>
      <c r="J289" s="136" t="s">
        <v>135</v>
      </c>
      <c r="K289" s="136" t="s">
        <v>136</v>
      </c>
      <c r="L289" s="140" t="s">
        <v>137</v>
      </c>
      <c r="M289" s="140" t="s">
        <v>98</v>
      </c>
      <c r="N289" s="136" t="s">
        <v>1263</v>
      </c>
      <c r="O289" s="137">
        <v>10825.13</v>
      </c>
      <c r="P289" s="137">
        <v>10825.13</v>
      </c>
      <c r="Q289" s="137">
        <v>10825.13</v>
      </c>
      <c r="R289" s="137">
        <f t="shared" si="28"/>
        <v>12773.653399999999</v>
      </c>
      <c r="S289" s="140" t="str">
        <f>IF(R289&gt;10000,"Открытый конкурс","Открытый запрос предложений")</f>
        <v>Открытый конкурс</v>
      </c>
      <c r="T289" s="140" t="s">
        <v>131</v>
      </c>
      <c r="U289" s="140" t="s">
        <v>215</v>
      </c>
      <c r="V289" s="8">
        <v>42807</v>
      </c>
      <c r="W289" s="8">
        <f t="shared" si="32"/>
        <v>42867</v>
      </c>
      <c r="X289" s="9"/>
      <c r="Y289" s="9"/>
      <c r="Z289" s="9"/>
      <c r="AA289" s="9"/>
      <c r="AB289" s="141" t="s">
        <v>1260</v>
      </c>
      <c r="AC289" s="136" t="s">
        <v>941</v>
      </c>
      <c r="AD289" s="9">
        <v>796</v>
      </c>
      <c r="AE289" s="9" t="s">
        <v>555</v>
      </c>
      <c r="AF289" s="136">
        <v>1</v>
      </c>
      <c r="AG289" s="142">
        <v>45</v>
      </c>
      <c r="AH289" s="8" t="s">
        <v>197</v>
      </c>
      <c r="AI289" s="8">
        <v>42887</v>
      </c>
      <c r="AJ289" s="8">
        <v>42925</v>
      </c>
      <c r="AK289" s="8">
        <v>43289</v>
      </c>
      <c r="AL289" s="9" t="s">
        <v>310</v>
      </c>
      <c r="AM289" s="9"/>
      <c r="AN289" s="137"/>
      <c r="AO289" s="9"/>
      <c r="AP289" s="9"/>
      <c r="AQ289" s="9"/>
      <c r="AR289" s="9"/>
      <c r="AS289" s="9"/>
      <c r="AT289" s="9"/>
      <c r="AU289" s="9"/>
      <c r="AV289" s="9"/>
      <c r="AW289" s="9"/>
    </row>
    <row r="290" spans="1:49" s="143" customFormat="1" ht="112.5">
      <c r="A290" s="136">
        <v>3</v>
      </c>
      <c r="B290" s="136" t="s">
        <v>1265</v>
      </c>
      <c r="C290" s="136" t="s">
        <v>131</v>
      </c>
      <c r="D290" s="136" t="s">
        <v>1266</v>
      </c>
      <c r="E290" s="136" t="s">
        <v>71</v>
      </c>
      <c r="F290" s="136">
        <v>890070</v>
      </c>
      <c r="G290" s="10" t="s">
        <v>2570</v>
      </c>
      <c r="H290" s="136" t="s">
        <v>544</v>
      </c>
      <c r="I290" s="9" t="s">
        <v>1210</v>
      </c>
      <c r="J290" s="136" t="s">
        <v>136</v>
      </c>
      <c r="K290" s="136" t="s">
        <v>136</v>
      </c>
      <c r="L290" s="140" t="s">
        <v>137</v>
      </c>
      <c r="M290" s="140" t="s">
        <v>96</v>
      </c>
      <c r="N290" s="136" t="s">
        <v>1268</v>
      </c>
      <c r="O290" s="137">
        <v>3198.6</v>
      </c>
      <c r="P290" s="137">
        <v>1066.2</v>
      </c>
      <c r="Q290" s="137">
        <v>3198.6</v>
      </c>
      <c r="R290" s="137">
        <f t="shared" si="28"/>
        <v>3774.3479999999995</v>
      </c>
      <c r="S290" s="136" t="s">
        <v>214</v>
      </c>
      <c r="T290" s="140" t="s">
        <v>131</v>
      </c>
      <c r="U290" s="140" t="s">
        <v>215</v>
      </c>
      <c r="V290" s="8">
        <f t="shared" ref="V290:V306" si="33">W290-45</f>
        <v>42944</v>
      </c>
      <c r="W290" s="8">
        <f t="shared" si="32"/>
        <v>42989</v>
      </c>
      <c r="X290" s="9"/>
      <c r="Y290" s="9"/>
      <c r="Z290" s="9"/>
      <c r="AA290" s="9"/>
      <c r="AB290" s="141" t="s">
        <v>1267</v>
      </c>
      <c r="AC290" s="136" t="s">
        <v>941</v>
      </c>
      <c r="AD290" s="9">
        <v>796</v>
      </c>
      <c r="AE290" s="9" t="s">
        <v>555</v>
      </c>
      <c r="AF290" s="136">
        <v>1</v>
      </c>
      <c r="AG290" s="142">
        <v>45</v>
      </c>
      <c r="AH290" s="8" t="s">
        <v>197</v>
      </c>
      <c r="AI290" s="8">
        <v>43009</v>
      </c>
      <c r="AJ290" s="8">
        <v>43009</v>
      </c>
      <c r="AK290" s="8">
        <v>43465</v>
      </c>
      <c r="AL290" s="9" t="s">
        <v>310</v>
      </c>
      <c r="AM290" s="9"/>
      <c r="AN290" s="137"/>
      <c r="AO290" s="9"/>
      <c r="AP290" s="9"/>
      <c r="AQ290" s="9"/>
      <c r="AR290" s="9"/>
      <c r="AS290" s="9"/>
      <c r="AT290" s="9"/>
      <c r="AU290" s="9"/>
      <c r="AV290" s="9"/>
      <c r="AW290" s="9"/>
    </row>
    <row r="291" spans="1:49" s="143" customFormat="1" ht="56.25">
      <c r="A291" s="136">
        <v>3</v>
      </c>
      <c r="B291" s="136" t="s">
        <v>1269</v>
      </c>
      <c r="C291" s="136" t="s">
        <v>131</v>
      </c>
      <c r="D291" s="136" t="s">
        <v>1266</v>
      </c>
      <c r="E291" s="136" t="s">
        <v>71</v>
      </c>
      <c r="F291" s="136">
        <v>890071</v>
      </c>
      <c r="G291" s="10" t="s">
        <v>2421</v>
      </c>
      <c r="H291" s="136" t="s">
        <v>1271</v>
      </c>
      <c r="I291" s="9" t="s">
        <v>972</v>
      </c>
      <c r="J291" s="136" t="s">
        <v>135</v>
      </c>
      <c r="K291" s="136" t="s">
        <v>136</v>
      </c>
      <c r="L291" s="140" t="s">
        <v>137</v>
      </c>
      <c r="M291" s="140" t="s">
        <v>96</v>
      </c>
      <c r="N291" s="136" t="s">
        <v>1268</v>
      </c>
      <c r="O291" s="137">
        <v>2121.5</v>
      </c>
      <c r="P291" s="137">
        <v>2121.5</v>
      </c>
      <c r="Q291" s="137">
        <v>2121.5</v>
      </c>
      <c r="R291" s="137">
        <f t="shared" si="28"/>
        <v>2503.37</v>
      </c>
      <c r="S291" s="136" t="s">
        <v>214</v>
      </c>
      <c r="T291" s="140" t="s">
        <v>131</v>
      </c>
      <c r="U291" s="140" t="s">
        <v>215</v>
      </c>
      <c r="V291" s="8">
        <f t="shared" si="33"/>
        <v>42822</v>
      </c>
      <c r="W291" s="8">
        <f t="shared" si="32"/>
        <v>42867</v>
      </c>
      <c r="X291" s="9"/>
      <c r="Y291" s="9"/>
      <c r="Z291" s="9"/>
      <c r="AA291" s="9"/>
      <c r="AB291" s="141" t="s">
        <v>1270</v>
      </c>
      <c r="AC291" s="136" t="s">
        <v>941</v>
      </c>
      <c r="AD291" s="9">
        <v>796</v>
      </c>
      <c r="AE291" s="9" t="s">
        <v>555</v>
      </c>
      <c r="AF291" s="136">
        <v>1</v>
      </c>
      <c r="AG291" s="142">
        <v>45</v>
      </c>
      <c r="AH291" s="8" t="s">
        <v>197</v>
      </c>
      <c r="AI291" s="8">
        <v>42887</v>
      </c>
      <c r="AJ291" s="8">
        <v>42887</v>
      </c>
      <c r="AK291" s="8">
        <v>42992</v>
      </c>
      <c r="AL291" s="9">
        <v>2017</v>
      </c>
      <c r="AM291" s="9"/>
      <c r="AN291" s="137"/>
      <c r="AO291" s="9"/>
      <c r="AP291" s="9"/>
      <c r="AQ291" s="9"/>
      <c r="AR291" s="9"/>
      <c r="AS291" s="9"/>
      <c r="AT291" s="9"/>
      <c r="AU291" s="9"/>
      <c r="AV291" s="9"/>
      <c r="AW291" s="9"/>
    </row>
    <row r="292" spans="1:49" s="143" customFormat="1" ht="45">
      <c r="A292" s="136">
        <v>3</v>
      </c>
      <c r="B292" s="136" t="s">
        <v>1272</v>
      </c>
      <c r="C292" s="136" t="s">
        <v>131</v>
      </c>
      <c r="D292" s="136" t="s">
        <v>1266</v>
      </c>
      <c r="E292" s="136" t="s">
        <v>71</v>
      </c>
      <c r="F292" s="136">
        <v>890072</v>
      </c>
      <c r="G292" s="10" t="s">
        <v>1273</v>
      </c>
      <c r="H292" s="136" t="s">
        <v>1271</v>
      </c>
      <c r="I292" s="9" t="s">
        <v>972</v>
      </c>
      <c r="J292" s="136" t="s">
        <v>135</v>
      </c>
      <c r="K292" s="136" t="s">
        <v>136</v>
      </c>
      <c r="L292" s="140" t="s">
        <v>137</v>
      </c>
      <c r="M292" s="140" t="s">
        <v>96</v>
      </c>
      <c r="N292" s="136" t="s">
        <v>1268</v>
      </c>
      <c r="O292" s="137">
        <v>3112</v>
      </c>
      <c r="P292" s="137">
        <v>3112</v>
      </c>
      <c r="Q292" s="137">
        <v>3112</v>
      </c>
      <c r="R292" s="137">
        <f t="shared" si="28"/>
        <v>3672.16</v>
      </c>
      <c r="S292" s="136" t="s">
        <v>214</v>
      </c>
      <c r="T292" s="140" t="s">
        <v>131</v>
      </c>
      <c r="U292" s="140" t="s">
        <v>215</v>
      </c>
      <c r="V292" s="8">
        <f t="shared" si="33"/>
        <v>42822</v>
      </c>
      <c r="W292" s="8">
        <f t="shared" si="32"/>
        <v>42867</v>
      </c>
      <c r="X292" s="9"/>
      <c r="Y292" s="9"/>
      <c r="Z292" s="9"/>
      <c r="AA292" s="9"/>
      <c r="AB292" s="141" t="s">
        <v>1273</v>
      </c>
      <c r="AC292" s="136" t="s">
        <v>941</v>
      </c>
      <c r="AD292" s="9">
        <v>796</v>
      </c>
      <c r="AE292" s="9" t="s">
        <v>555</v>
      </c>
      <c r="AF292" s="136">
        <v>1</v>
      </c>
      <c r="AG292" s="142">
        <v>45</v>
      </c>
      <c r="AH292" s="8" t="s">
        <v>197</v>
      </c>
      <c r="AI292" s="8">
        <v>42887</v>
      </c>
      <c r="AJ292" s="8">
        <v>42887</v>
      </c>
      <c r="AK292" s="146">
        <v>43100</v>
      </c>
      <c r="AL292" s="9">
        <v>2017</v>
      </c>
      <c r="AM292" s="9"/>
      <c r="AN292" s="137"/>
      <c r="AO292" s="9"/>
      <c r="AP292" s="9"/>
      <c r="AQ292" s="9"/>
      <c r="AR292" s="9"/>
      <c r="AS292" s="9"/>
      <c r="AT292" s="9"/>
      <c r="AU292" s="9"/>
      <c r="AV292" s="9"/>
      <c r="AW292" s="9"/>
    </row>
    <row r="293" spans="1:49" s="143" customFormat="1" ht="67.5">
      <c r="A293" s="210">
        <v>3</v>
      </c>
      <c r="B293" s="210" t="s">
        <v>1279</v>
      </c>
      <c r="C293" s="210" t="s">
        <v>131</v>
      </c>
      <c r="D293" s="210" t="s">
        <v>1275</v>
      </c>
      <c r="E293" s="210" t="s">
        <v>71</v>
      </c>
      <c r="F293" s="210">
        <v>890080</v>
      </c>
      <c r="G293" s="211" t="s">
        <v>1280</v>
      </c>
      <c r="H293" s="210" t="s">
        <v>1281</v>
      </c>
      <c r="I293" s="212" t="s">
        <v>1282</v>
      </c>
      <c r="J293" s="210" t="s">
        <v>135</v>
      </c>
      <c r="K293" s="210" t="s">
        <v>136</v>
      </c>
      <c r="L293" s="213" t="s">
        <v>137</v>
      </c>
      <c r="M293" s="213" t="s">
        <v>471</v>
      </c>
      <c r="N293" s="210" t="s">
        <v>138</v>
      </c>
      <c r="O293" s="214">
        <v>3058.27</v>
      </c>
      <c r="P293" s="213" t="s">
        <v>471</v>
      </c>
      <c r="Q293" s="214">
        <v>3058.27</v>
      </c>
      <c r="R293" s="214">
        <f t="shared" si="28"/>
        <v>3608.7585999999997</v>
      </c>
      <c r="S293" s="210" t="s">
        <v>214</v>
      </c>
      <c r="T293" s="213" t="s">
        <v>131</v>
      </c>
      <c r="U293" s="213" t="s">
        <v>215</v>
      </c>
      <c r="V293" s="215">
        <f t="shared" si="33"/>
        <v>42944</v>
      </c>
      <c r="W293" s="215">
        <f t="shared" si="32"/>
        <v>42989</v>
      </c>
      <c r="X293" s="212"/>
      <c r="Y293" s="212"/>
      <c r="Z293" s="212"/>
      <c r="AA293" s="212"/>
      <c r="AB293" s="216" t="s">
        <v>1280</v>
      </c>
      <c r="AC293" s="210" t="s">
        <v>941</v>
      </c>
      <c r="AD293" s="212">
        <v>796</v>
      </c>
      <c r="AE293" s="212" t="s">
        <v>555</v>
      </c>
      <c r="AF293" s="210">
        <v>1</v>
      </c>
      <c r="AG293" s="217">
        <v>45</v>
      </c>
      <c r="AH293" s="215" t="s">
        <v>197</v>
      </c>
      <c r="AI293" s="215">
        <v>43009</v>
      </c>
      <c r="AJ293" s="215">
        <v>43009</v>
      </c>
      <c r="AK293" s="215">
        <v>43373</v>
      </c>
      <c r="AL293" s="212" t="s">
        <v>310</v>
      </c>
      <c r="AM293" s="212"/>
      <c r="AN293" s="214"/>
      <c r="AO293" s="212"/>
      <c r="AP293" s="212"/>
      <c r="AQ293" s="212"/>
      <c r="AR293" s="212"/>
      <c r="AS293" s="212"/>
      <c r="AT293" s="212"/>
      <c r="AU293" s="212"/>
      <c r="AV293" s="212"/>
      <c r="AW293" s="212" t="s">
        <v>273</v>
      </c>
    </row>
    <row r="294" spans="1:49" s="143" customFormat="1" ht="67.5">
      <c r="A294" s="194">
        <v>3</v>
      </c>
      <c r="B294" s="194" t="s">
        <v>2675</v>
      </c>
      <c r="C294" s="194" t="s">
        <v>2675</v>
      </c>
      <c r="D294" s="194" t="s">
        <v>1275</v>
      </c>
      <c r="E294" s="194" t="s">
        <v>71</v>
      </c>
      <c r="F294" s="194" t="s">
        <v>2675</v>
      </c>
      <c r="G294" s="195" t="s">
        <v>1280</v>
      </c>
      <c r="H294" s="194" t="s">
        <v>1281</v>
      </c>
      <c r="I294" s="196" t="s">
        <v>1282</v>
      </c>
      <c r="J294" s="194" t="s">
        <v>135</v>
      </c>
      <c r="K294" s="194" t="s">
        <v>136</v>
      </c>
      <c r="L294" s="197" t="s">
        <v>137</v>
      </c>
      <c r="M294" s="197" t="s">
        <v>107</v>
      </c>
      <c r="N294" s="194" t="s">
        <v>138</v>
      </c>
      <c r="O294" s="198">
        <v>1208.69</v>
      </c>
      <c r="P294" s="198">
        <v>169.49</v>
      </c>
      <c r="Q294" s="198">
        <v>1208.69</v>
      </c>
      <c r="R294" s="198">
        <f t="shared" si="28"/>
        <v>1426.2542000000001</v>
      </c>
      <c r="S294" s="194" t="s">
        <v>214</v>
      </c>
      <c r="T294" s="197" t="s">
        <v>131</v>
      </c>
      <c r="U294" s="197" t="s">
        <v>215</v>
      </c>
      <c r="V294" s="199">
        <f t="shared" si="33"/>
        <v>42944</v>
      </c>
      <c r="W294" s="199">
        <f t="shared" si="32"/>
        <v>42989</v>
      </c>
      <c r="X294" s="196"/>
      <c r="Y294" s="196"/>
      <c r="Z294" s="196"/>
      <c r="AA294" s="196"/>
      <c r="AB294" s="200" t="s">
        <v>1280</v>
      </c>
      <c r="AC294" s="194" t="s">
        <v>941</v>
      </c>
      <c r="AD294" s="196">
        <v>796</v>
      </c>
      <c r="AE294" s="196" t="s">
        <v>555</v>
      </c>
      <c r="AF294" s="194">
        <v>1</v>
      </c>
      <c r="AG294" s="201">
        <v>45</v>
      </c>
      <c r="AH294" s="199" t="s">
        <v>197</v>
      </c>
      <c r="AI294" s="199">
        <v>43009</v>
      </c>
      <c r="AJ294" s="199">
        <v>43009</v>
      </c>
      <c r="AK294" s="199">
        <v>43373</v>
      </c>
      <c r="AL294" s="196" t="s">
        <v>310</v>
      </c>
      <c r="AM294" s="196"/>
      <c r="AN294" s="198"/>
      <c r="AO294" s="196"/>
      <c r="AP294" s="196"/>
      <c r="AQ294" s="196"/>
      <c r="AR294" s="196"/>
      <c r="AS294" s="196"/>
      <c r="AT294" s="196"/>
      <c r="AU294" s="196"/>
      <c r="AV294" s="196"/>
      <c r="AW294" s="196" t="s">
        <v>273</v>
      </c>
    </row>
    <row r="295" spans="1:49" s="143" customFormat="1" ht="67.5">
      <c r="A295" s="194">
        <v>3</v>
      </c>
      <c r="B295" s="194" t="s">
        <v>2675</v>
      </c>
      <c r="C295" s="194" t="s">
        <v>2675</v>
      </c>
      <c r="D295" s="194" t="s">
        <v>1275</v>
      </c>
      <c r="E295" s="194" t="s">
        <v>71</v>
      </c>
      <c r="F295" s="194" t="s">
        <v>2675</v>
      </c>
      <c r="G295" s="195" t="s">
        <v>1280</v>
      </c>
      <c r="H295" s="194" t="s">
        <v>1281</v>
      </c>
      <c r="I295" s="196" t="s">
        <v>1282</v>
      </c>
      <c r="J295" s="194" t="s">
        <v>135</v>
      </c>
      <c r="K295" s="194" t="s">
        <v>136</v>
      </c>
      <c r="L295" s="197" t="s">
        <v>137</v>
      </c>
      <c r="M295" s="197" t="s">
        <v>87</v>
      </c>
      <c r="N295" s="194" t="s">
        <v>138</v>
      </c>
      <c r="O295" s="198">
        <v>1849.58</v>
      </c>
      <c r="P295" s="198">
        <v>1849.58</v>
      </c>
      <c r="Q295" s="198">
        <v>1849.58</v>
      </c>
      <c r="R295" s="198">
        <f t="shared" si="28"/>
        <v>2182.5043999999998</v>
      </c>
      <c r="S295" s="194" t="s">
        <v>214</v>
      </c>
      <c r="T295" s="197" t="s">
        <v>131</v>
      </c>
      <c r="U295" s="197" t="s">
        <v>215</v>
      </c>
      <c r="V295" s="199">
        <f t="shared" si="33"/>
        <v>42944</v>
      </c>
      <c r="W295" s="199">
        <f t="shared" si="32"/>
        <v>42989</v>
      </c>
      <c r="X295" s="196"/>
      <c r="Y295" s="196"/>
      <c r="Z295" s="196"/>
      <c r="AA295" s="196"/>
      <c r="AB295" s="200" t="s">
        <v>1280</v>
      </c>
      <c r="AC295" s="194" t="s">
        <v>941</v>
      </c>
      <c r="AD295" s="196">
        <v>796</v>
      </c>
      <c r="AE295" s="196" t="s">
        <v>555</v>
      </c>
      <c r="AF295" s="194">
        <v>1</v>
      </c>
      <c r="AG295" s="201">
        <v>45</v>
      </c>
      <c r="AH295" s="199" t="s">
        <v>197</v>
      </c>
      <c r="AI295" s="199">
        <v>43009</v>
      </c>
      <c r="AJ295" s="199">
        <v>43009</v>
      </c>
      <c r="AK295" s="199">
        <v>43373</v>
      </c>
      <c r="AL295" s="196" t="s">
        <v>310</v>
      </c>
      <c r="AM295" s="196"/>
      <c r="AN295" s="198"/>
      <c r="AO295" s="196"/>
      <c r="AP295" s="196"/>
      <c r="AQ295" s="196"/>
      <c r="AR295" s="196"/>
      <c r="AS295" s="196"/>
      <c r="AT295" s="196"/>
      <c r="AU295" s="196"/>
      <c r="AV295" s="196"/>
      <c r="AW295" s="196" t="s">
        <v>273</v>
      </c>
    </row>
    <row r="296" spans="1:49" s="143" customFormat="1" ht="78.75">
      <c r="A296" s="136">
        <v>3</v>
      </c>
      <c r="B296" s="136" t="s">
        <v>1283</v>
      </c>
      <c r="C296" s="136" t="s">
        <v>131</v>
      </c>
      <c r="D296" s="136" t="s">
        <v>1275</v>
      </c>
      <c r="E296" s="136" t="s">
        <v>71</v>
      </c>
      <c r="F296" s="136">
        <v>890082</v>
      </c>
      <c r="G296" s="10" t="s">
        <v>1284</v>
      </c>
      <c r="H296" s="136" t="s">
        <v>991</v>
      </c>
      <c r="I296" s="9" t="s">
        <v>1017</v>
      </c>
      <c r="J296" s="136" t="s">
        <v>135</v>
      </c>
      <c r="K296" s="136" t="s">
        <v>136</v>
      </c>
      <c r="L296" s="140" t="s">
        <v>137</v>
      </c>
      <c r="M296" s="140" t="s">
        <v>107</v>
      </c>
      <c r="N296" s="136" t="s">
        <v>138</v>
      </c>
      <c r="O296" s="137">
        <v>1643.874</v>
      </c>
      <c r="P296" s="137">
        <v>1643.874</v>
      </c>
      <c r="Q296" s="137">
        <v>1643.874</v>
      </c>
      <c r="R296" s="137">
        <f t="shared" si="28"/>
        <v>1939.7713199999998</v>
      </c>
      <c r="S296" s="136" t="s">
        <v>214</v>
      </c>
      <c r="T296" s="140" t="s">
        <v>131</v>
      </c>
      <c r="U296" s="140" t="s">
        <v>215</v>
      </c>
      <c r="V296" s="8">
        <f t="shared" si="33"/>
        <v>42683</v>
      </c>
      <c r="W296" s="8">
        <f t="shared" si="32"/>
        <v>42728</v>
      </c>
      <c r="X296" s="9"/>
      <c r="Y296" s="9"/>
      <c r="Z296" s="9"/>
      <c r="AA296" s="9"/>
      <c r="AB296" s="141" t="s">
        <v>1284</v>
      </c>
      <c r="AC296" s="136" t="s">
        <v>941</v>
      </c>
      <c r="AD296" s="9">
        <v>796</v>
      </c>
      <c r="AE296" s="9" t="s">
        <v>555</v>
      </c>
      <c r="AF296" s="136">
        <v>1</v>
      </c>
      <c r="AG296" s="142">
        <v>45</v>
      </c>
      <c r="AH296" s="8" t="s">
        <v>197</v>
      </c>
      <c r="AI296" s="8">
        <v>42748</v>
      </c>
      <c r="AJ296" s="8">
        <v>42856</v>
      </c>
      <c r="AK296" s="8">
        <v>43098</v>
      </c>
      <c r="AL296" s="9">
        <v>2017</v>
      </c>
      <c r="AM296" s="9"/>
      <c r="AN296" s="137"/>
      <c r="AO296" s="9"/>
      <c r="AP296" s="9"/>
      <c r="AQ296" s="9"/>
      <c r="AR296" s="9"/>
      <c r="AS296" s="9"/>
      <c r="AT296" s="9"/>
      <c r="AU296" s="9"/>
      <c r="AV296" s="9"/>
      <c r="AW296" s="9" t="s">
        <v>273</v>
      </c>
    </row>
    <row r="297" spans="1:49" s="143" customFormat="1" ht="67.5">
      <c r="A297" s="136">
        <v>3</v>
      </c>
      <c r="B297" s="136" t="s">
        <v>1285</v>
      </c>
      <c r="C297" s="136" t="s">
        <v>131</v>
      </c>
      <c r="D297" s="136" t="s">
        <v>1259</v>
      </c>
      <c r="E297" s="136" t="s">
        <v>71</v>
      </c>
      <c r="F297" s="136">
        <v>890083</v>
      </c>
      <c r="G297" s="10" t="s">
        <v>1286</v>
      </c>
      <c r="H297" s="136" t="s">
        <v>1287</v>
      </c>
      <c r="I297" s="9" t="s">
        <v>904</v>
      </c>
      <c r="J297" s="136" t="s">
        <v>135</v>
      </c>
      <c r="K297" s="136" t="s">
        <v>136</v>
      </c>
      <c r="L297" s="140" t="s">
        <v>137</v>
      </c>
      <c r="M297" s="140" t="s">
        <v>94</v>
      </c>
      <c r="N297" s="136" t="s">
        <v>1263</v>
      </c>
      <c r="O297" s="137">
        <v>2618</v>
      </c>
      <c r="P297" s="137">
        <v>2618</v>
      </c>
      <c r="Q297" s="137">
        <v>2618</v>
      </c>
      <c r="R297" s="137">
        <f t="shared" si="28"/>
        <v>3089.24</v>
      </c>
      <c r="S297" s="136" t="s">
        <v>214</v>
      </c>
      <c r="T297" s="140" t="s">
        <v>131</v>
      </c>
      <c r="U297" s="140" t="s">
        <v>215</v>
      </c>
      <c r="V297" s="8">
        <f t="shared" si="33"/>
        <v>42718</v>
      </c>
      <c r="W297" s="8">
        <f t="shared" si="32"/>
        <v>42763</v>
      </c>
      <c r="X297" s="9"/>
      <c r="Y297" s="9"/>
      <c r="Z297" s="9"/>
      <c r="AA297" s="9"/>
      <c r="AB297" s="141" t="s">
        <v>1286</v>
      </c>
      <c r="AC297" s="136" t="s">
        <v>941</v>
      </c>
      <c r="AD297" s="9">
        <v>796</v>
      </c>
      <c r="AE297" s="9" t="s">
        <v>555</v>
      </c>
      <c r="AF297" s="136">
        <v>1</v>
      </c>
      <c r="AG297" s="142">
        <v>45</v>
      </c>
      <c r="AH297" s="8" t="s">
        <v>197</v>
      </c>
      <c r="AI297" s="8">
        <v>42783</v>
      </c>
      <c r="AJ297" s="8">
        <v>42783</v>
      </c>
      <c r="AK297" s="146">
        <v>43100</v>
      </c>
      <c r="AL297" s="9">
        <v>2017</v>
      </c>
      <c r="AM297" s="9"/>
      <c r="AN297" s="137"/>
      <c r="AO297" s="9"/>
      <c r="AP297" s="9"/>
      <c r="AQ297" s="9"/>
      <c r="AR297" s="9"/>
      <c r="AS297" s="9"/>
      <c r="AT297" s="9"/>
      <c r="AU297" s="9"/>
      <c r="AV297" s="9"/>
      <c r="AW297" s="9"/>
    </row>
    <row r="298" spans="1:49" s="143" customFormat="1" ht="67.5">
      <c r="A298" s="136">
        <v>3</v>
      </c>
      <c r="B298" s="136" t="s">
        <v>1288</v>
      </c>
      <c r="C298" s="136" t="s">
        <v>131</v>
      </c>
      <c r="D298" s="136" t="s">
        <v>1259</v>
      </c>
      <c r="E298" s="136" t="s">
        <v>71</v>
      </c>
      <c r="F298" s="136">
        <v>890084</v>
      </c>
      <c r="G298" s="10" t="s">
        <v>1289</v>
      </c>
      <c r="H298" s="136" t="s">
        <v>1287</v>
      </c>
      <c r="I298" s="9" t="s">
        <v>904</v>
      </c>
      <c r="J298" s="136" t="s">
        <v>135</v>
      </c>
      <c r="K298" s="136" t="s">
        <v>136</v>
      </c>
      <c r="L298" s="140" t="s">
        <v>137</v>
      </c>
      <c r="M298" s="140" t="s">
        <v>94</v>
      </c>
      <c r="N298" s="136" t="s">
        <v>1263</v>
      </c>
      <c r="O298" s="137">
        <v>2000</v>
      </c>
      <c r="P298" s="137">
        <v>2000</v>
      </c>
      <c r="Q298" s="137">
        <v>2000</v>
      </c>
      <c r="R298" s="137">
        <f t="shared" si="28"/>
        <v>2360</v>
      </c>
      <c r="S298" s="136" t="s">
        <v>214</v>
      </c>
      <c r="T298" s="140" t="s">
        <v>131</v>
      </c>
      <c r="U298" s="140" t="s">
        <v>215</v>
      </c>
      <c r="V298" s="8">
        <f t="shared" si="33"/>
        <v>42718</v>
      </c>
      <c r="W298" s="8">
        <f t="shared" si="32"/>
        <v>42763</v>
      </c>
      <c r="X298" s="9"/>
      <c r="Y298" s="9"/>
      <c r="Z298" s="9"/>
      <c r="AA298" s="9"/>
      <c r="AB298" s="141" t="s">
        <v>1289</v>
      </c>
      <c r="AC298" s="136" t="s">
        <v>941</v>
      </c>
      <c r="AD298" s="9">
        <v>796</v>
      </c>
      <c r="AE298" s="9" t="s">
        <v>555</v>
      </c>
      <c r="AF298" s="136">
        <v>1</v>
      </c>
      <c r="AG298" s="142">
        <v>45</v>
      </c>
      <c r="AH298" s="8" t="s">
        <v>197</v>
      </c>
      <c r="AI298" s="8">
        <v>42783</v>
      </c>
      <c r="AJ298" s="8">
        <v>42783</v>
      </c>
      <c r="AK298" s="146">
        <v>43100</v>
      </c>
      <c r="AL298" s="9">
        <v>2017</v>
      </c>
      <c r="AM298" s="9"/>
      <c r="AN298" s="137"/>
      <c r="AO298" s="9"/>
      <c r="AP298" s="9"/>
      <c r="AQ298" s="9"/>
      <c r="AR298" s="9"/>
      <c r="AS298" s="9"/>
      <c r="AT298" s="9"/>
      <c r="AU298" s="9"/>
      <c r="AV298" s="9"/>
      <c r="AW298" s="9"/>
    </row>
    <row r="299" spans="1:49" s="143" customFormat="1" ht="67.5">
      <c r="A299" s="136">
        <v>3</v>
      </c>
      <c r="B299" s="136" t="s">
        <v>1290</v>
      </c>
      <c r="C299" s="136" t="s">
        <v>131</v>
      </c>
      <c r="D299" s="136" t="s">
        <v>1259</v>
      </c>
      <c r="E299" s="136" t="s">
        <v>71</v>
      </c>
      <c r="F299" s="136">
        <v>890086</v>
      </c>
      <c r="G299" s="10" t="s">
        <v>1291</v>
      </c>
      <c r="H299" s="136" t="s">
        <v>1287</v>
      </c>
      <c r="I299" s="9" t="s">
        <v>904</v>
      </c>
      <c r="J299" s="136" t="s">
        <v>135</v>
      </c>
      <c r="K299" s="136" t="s">
        <v>136</v>
      </c>
      <c r="L299" s="140" t="s">
        <v>137</v>
      </c>
      <c r="M299" s="140" t="s">
        <v>94</v>
      </c>
      <c r="N299" s="136" t="s">
        <v>1263</v>
      </c>
      <c r="O299" s="137">
        <v>850</v>
      </c>
      <c r="P299" s="137">
        <v>850</v>
      </c>
      <c r="Q299" s="137">
        <v>850</v>
      </c>
      <c r="R299" s="137">
        <f t="shared" si="28"/>
        <v>1003</v>
      </c>
      <c r="S299" s="136" t="s">
        <v>214</v>
      </c>
      <c r="T299" s="140" t="s">
        <v>131</v>
      </c>
      <c r="U299" s="140" t="s">
        <v>215</v>
      </c>
      <c r="V299" s="8">
        <f t="shared" si="33"/>
        <v>42718</v>
      </c>
      <c r="W299" s="8">
        <f t="shared" si="32"/>
        <v>42763</v>
      </c>
      <c r="X299" s="9"/>
      <c r="Y299" s="9"/>
      <c r="Z299" s="9"/>
      <c r="AA299" s="9"/>
      <c r="AB299" s="141" t="s">
        <v>1291</v>
      </c>
      <c r="AC299" s="136" t="s">
        <v>941</v>
      </c>
      <c r="AD299" s="9">
        <v>796</v>
      </c>
      <c r="AE299" s="9" t="s">
        <v>555</v>
      </c>
      <c r="AF299" s="136">
        <v>1</v>
      </c>
      <c r="AG299" s="142">
        <v>45</v>
      </c>
      <c r="AH299" s="8" t="s">
        <v>197</v>
      </c>
      <c r="AI299" s="8">
        <v>42783</v>
      </c>
      <c r="AJ299" s="8">
        <v>42783</v>
      </c>
      <c r="AK299" s="146">
        <v>43100</v>
      </c>
      <c r="AL299" s="9">
        <v>2017</v>
      </c>
      <c r="AM299" s="9"/>
      <c r="AN299" s="137"/>
      <c r="AO299" s="9"/>
      <c r="AP299" s="9"/>
      <c r="AQ299" s="9"/>
      <c r="AR299" s="9"/>
      <c r="AS299" s="9"/>
      <c r="AT299" s="9"/>
      <c r="AU299" s="9"/>
      <c r="AV299" s="9"/>
      <c r="AW299" s="9"/>
    </row>
    <row r="300" spans="1:49" s="143" customFormat="1" ht="67.5">
      <c r="A300" s="136">
        <v>3</v>
      </c>
      <c r="B300" s="136" t="s">
        <v>1292</v>
      </c>
      <c r="C300" s="136" t="s">
        <v>131</v>
      </c>
      <c r="D300" s="136" t="s">
        <v>1259</v>
      </c>
      <c r="E300" s="136" t="s">
        <v>71</v>
      </c>
      <c r="F300" s="136">
        <v>890087</v>
      </c>
      <c r="G300" s="10" t="s">
        <v>1293</v>
      </c>
      <c r="H300" s="136" t="s">
        <v>1287</v>
      </c>
      <c r="I300" s="9" t="s">
        <v>904</v>
      </c>
      <c r="J300" s="136" t="s">
        <v>135</v>
      </c>
      <c r="K300" s="136" t="s">
        <v>136</v>
      </c>
      <c r="L300" s="140" t="s">
        <v>137</v>
      </c>
      <c r="M300" s="140" t="s">
        <v>94</v>
      </c>
      <c r="N300" s="136" t="s">
        <v>1263</v>
      </c>
      <c r="O300" s="137">
        <v>100</v>
      </c>
      <c r="P300" s="137">
        <v>100</v>
      </c>
      <c r="Q300" s="137">
        <v>100</v>
      </c>
      <c r="R300" s="137">
        <f t="shared" si="28"/>
        <v>118</v>
      </c>
      <c r="S300" s="136" t="s">
        <v>214</v>
      </c>
      <c r="T300" s="140" t="s">
        <v>131</v>
      </c>
      <c r="U300" s="140" t="s">
        <v>215</v>
      </c>
      <c r="V300" s="8">
        <f t="shared" si="33"/>
        <v>42718</v>
      </c>
      <c r="W300" s="8">
        <f t="shared" si="32"/>
        <v>42763</v>
      </c>
      <c r="X300" s="9"/>
      <c r="Y300" s="9"/>
      <c r="Z300" s="9"/>
      <c r="AA300" s="9"/>
      <c r="AB300" s="141" t="s">
        <v>1293</v>
      </c>
      <c r="AC300" s="136" t="s">
        <v>941</v>
      </c>
      <c r="AD300" s="9">
        <v>796</v>
      </c>
      <c r="AE300" s="9" t="s">
        <v>555</v>
      </c>
      <c r="AF300" s="136">
        <v>1</v>
      </c>
      <c r="AG300" s="142">
        <v>45</v>
      </c>
      <c r="AH300" s="8" t="s">
        <v>197</v>
      </c>
      <c r="AI300" s="8">
        <v>42783</v>
      </c>
      <c r="AJ300" s="8">
        <v>42783</v>
      </c>
      <c r="AK300" s="146">
        <v>43100</v>
      </c>
      <c r="AL300" s="9">
        <v>2017</v>
      </c>
      <c r="AM300" s="9"/>
      <c r="AN300" s="137"/>
      <c r="AO300" s="9"/>
      <c r="AP300" s="9"/>
      <c r="AQ300" s="9"/>
      <c r="AR300" s="9"/>
      <c r="AS300" s="9"/>
      <c r="AT300" s="9"/>
      <c r="AU300" s="9"/>
      <c r="AV300" s="9"/>
      <c r="AW300" s="9" t="s">
        <v>2565</v>
      </c>
    </row>
    <row r="301" spans="1:49" s="143" customFormat="1" ht="56.25">
      <c r="A301" s="136">
        <v>3</v>
      </c>
      <c r="B301" s="136" t="s">
        <v>1294</v>
      </c>
      <c r="C301" s="136" t="s">
        <v>131</v>
      </c>
      <c r="D301" s="136" t="s">
        <v>1259</v>
      </c>
      <c r="E301" s="136" t="s">
        <v>72</v>
      </c>
      <c r="F301" s="136">
        <v>890088</v>
      </c>
      <c r="G301" s="10" t="s">
        <v>1295</v>
      </c>
      <c r="H301" s="136" t="s">
        <v>1287</v>
      </c>
      <c r="I301" s="9" t="s">
        <v>904</v>
      </c>
      <c r="J301" s="136" t="s">
        <v>135</v>
      </c>
      <c r="K301" s="136" t="s">
        <v>136</v>
      </c>
      <c r="L301" s="140" t="s">
        <v>137</v>
      </c>
      <c r="M301" s="140" t="s">
        <v>86</v>
      </c>
      <c r="N301" s="136" t="s">
        <v>1263</v>
      </c>
      <c r="O301" s="137">
        <v>1000</v>
      </c>
      <c r="P301" s="137">
        <v>1000</v>
      </c>
      <c r="Q301" s="137">
        <v>1000</v>
      </c>
      <c r="R301" s="137">
        <f t="shared" si="28"/>
        <v>1180</v>
      </c>
      <c r="S301" s="136" t="s">
        <v>214</v>
      </c>
      <c r="T301" s="140" t="s">
        <v>131</v>
      </c>
      <c r="U301" s="140" t="s">
        <v>215</v>
      </c>
      <c r="V301" s="8">
        <f t="shared" si="33"/>
        <v>42718</v>
      </c>
      <c r="W301" s="8">
        <f t="shared" si="32"/>
        <v>42763</v>
      </c>
      <c r="X301" s="9"/>
      <c r="Y301" s="9"/>
      <c r="Z301" s="9"/>
      <c r="AA301" s="9"/>
      <c r="AB301" s="141" t="s">
        <v>1295</v>
      </c>
      <c r="AC301" s="136" t="s">
        <v>941</v>
      </c>
      <c r="AD301" s="9">
        <v>796</v>
      </c>
      <c r="AE301" s="9" t="s">
        <v>555</v>
      </c>
      <c r="AF301" s="136">
        <v>1</v>
      </c>
      <c r="AG301" s="142">
        <v>45</v>
      </c>
      <c r="AH301" s="8" t="s">
        <v>197</v>
      </c>
      <c r="AI301" s="8">
        <v>42783</v>
      </c>
      <c r="AJ301" s="8">
        <v>42783</v>
      </c>
      <c r="AK301" s="146">
        <v>43100</v>
      </c>
      <c r="AL301" s="9">
        <v>2017</v>
      </c>
      <c r="AM301" s="9"/>
      <c r="AN301" s="137"/>
      <c r="AO301" s="9"/>
      <c r="AP301" s="9"/>
      <c r="AQ301" s="9"/>
      <c r="AR301" s="9"/>
      <c r="AS301" s="9"/>
      <c r="AT301" s="9"/>
      <c r="AU301" s="9"/>
      <c r="AV301" s="9"/>
      <c r="AW301" s="9"/>
    </row>
    <row r="302" spans="1:49" s="143" customFormat="1" ht="56.25">
      <c r="A302" s="136">
        <v>3</v>
      </c>
      <c r="B302" s="136" t="s">
        <v>1296</v>
      </c>
      <c r="C302" s="136" t="s">
        <v>131</v>
      </c>
      <c r="D302" s="136" t="s">
        <v>1259</v>
      </c>
      <c r="E302" s="136" t="s">
        <v>72</v>
      </c>
      <c r="F302" s="136">
        <v>890089</v>
      </c>
      <c r="G302" s="10" t="s">
        <v>1297</v>
      </c>
      <c r="H302" s="136" t="s">
        <v>1287</v>
      </c>
      <c r="I302" s="9" t="s">
        <v>904</v>
      </c>
      <c r="J302" s="136" t="s">
        <v>135</v>
      </c>
      <c r="K302" s="136" t="s">
        <v>136</v>
      </c>
      <c r="L302" s="140" t="s">
        <v>137</v>
      </c>
      <c r="M302" s="140" t="s">
        <v>86</v>
      </c>
      <c r="N302" s="136" t="s">
        <v>1263</v>
      </c>
      <c r="O302" s="137">
        <v>1018</v>
      </c>
      <c r="P302" s="137">
        <v>1018</v>
      </c>
      <c r="Q302" s="137">
        <v>1018</v>
      </c>
      <c r="R302" s="137">
        <f t="shared" si="28"/>
        <v>1201.24</v>
      </c>
      <c r="S302" s="136" t="s">
        <v>214</v>
      </c>
      <c r="T302" s="140" t="s">
        <v>131</v>
      </c>
      <c r="U302" s="140" t="s">
        <v>215</v>
      </c>
      <c r="V302" s="8">
        <f t="shared" si="33"/>
        <v>42718</v>
      </c>
      <c r="W302" s="8">
        <f t="shared" si="32"/>
        <v>42763</v>
      </c>
      <c r="X302" s="9"/>
      <c r="Y302" s="9"/>
      <c r="Z302" s="9"/>
      <c r="AA302" s="9"/>
      <c r="AB302" s="141" t="s">
        <v>1297</v>
      </c>
      <c r="AC302" s="136" t="s">
        <v>941</v>
      </c>
      <c r="AD302" s="9">
        <v>796</v>
      </c>
      <c r="AE302" s="9" t="s">
        <v>555</v>
      </c>
      <c r="AF302" s="136">
        <v>1</v>
      </c>
      <c r="AG302" s="142">
        <v>45</v>
      </c>
      <c r="AH302" s="8" t="s">
        <v>197</v>
      </c>
      <c r="AI302" s="8">
        <v>42783</v>
      </c>
      <c r="AJ302" s="8">
        <v>42783</v>
      </c>
      <c r="AK302" s="146">
        <v>43100</v>
      </c>
      <c r="AL302" s="9">
        <v>2017</v>
      </c>
      <c r="AM302" s="9"/>
      <c r="AN302" s="137"/>
      <c r="AO302" s="9"/>
      <c r="AP302" s="9"/>
      <c r="AQ302" s="9"/>
      <c r="AR302" s="9"/>
      <c r="AS302" s="9"/>
      <c r="AT302" s="9"/>
      <c r="AU302" s="9"/>
      <c r="AV302" s="9"/>
      <c r="AW302" s="9"/>
    </row>
    <row r="303" spans="1:49" s="143" customFormat="1" ht="67.5">
      <c r="A303" s="136">
        <v>3</v>
      </c>
      <c r="B303" s="136" t="s">
        <v>1298</v>
      </c>
      <c r="C303" s="136" t="s">
        <v>131</v>
      </c>
      <c r="D303" s="136" t="s">
        <v>1259</v>
      </c>
      <c r="E303" s="136" t="s">
        <v>71</v>
      </c>
      <c r="F303" s="136">
        <v>890090</v>
      </c>
      <c r="G303" s="10" t="s">
        <v>1299</v>
      </c>
      <c r="H303" s="136" t="s">
        <v>1287</v>
      </c>
      <c r="I303" s="9" t="s">
        <v>904</v>
      </c>
      <c r="J303" s="136" t="s">
        <v>135</v>
      </c>
      <c r="K303" s="136" t="s">
        <v>136</v>
      </c>
      <c r="L303" s="140" t="s">
        <v>137</v>
      </c>
      <c r="M303" s="140" t="s">
        <v>94</v>
      </c>
      <c r="N303" s="136" t="s">
        <v>1263</v>
      </c>
      <c r="O303" s="137">
        <v>1500</v>
      </c>
      <c r="P303" s="137">
        <v>1500</v>
      </c>
      <c r="Q303" s="137">
        <v>1500</v>
      </c>
      <c r="R303" s="137">
        <f t="shared" si="28"/>
        <v>1770</v>
      </c>
      <c r="S303" s="136" t="s">
        <v>214</v>
      </c>
      <c r="T303" s="140" t="s">
        <v>131</v>
      </c>
      <c r="U303" s="140" t="s">
        <v>215</v>
      </c>
      <c r="V303" s="8">
        <f t="shared" si="33"/>
        <v>42718</v>
      </c>
      <c r="W303" s="8">
        <f t="shared" si="32"/>
        <v>42763</v>
      </c>
      <c r="X303" s="9"/>
      <c r="Y303" s="9"/>
      <c r="Z303" s="9"/>
      <c r="AA303" s="9"/>
      <c r="AB303" s="141" t="s">
        <v>1299</v>
      </c>
      <c r="AC303" s="136" t="s">
        <v>941</v>
      </c>
      <c r="AD303" s="9">
        <v>796</v>
      </c>
      <c r="AE303" s="9" t="s">
        <v>555</v>
      </c>
      <c r="AF303" s="136">
        <v>1</v>
      </c>
      <c r="AG303" s="142">
        <v>45</v>
      </c>
      <c r="AH303" s="8" t="s">
        <v>197</v>
      </c>
      <c r="AI303" s="8">
        <v>42783</v>
      </c>
      <c r="AJ303" s="8">
        <v>42783</v>
      </c>
      <c r="AK303" s="146">
        <v>43100</v>
      </c>
      <c r="AL303" s="9">
        <v>2017</v>
      </c>
      <c r="AM303" s="9"/>
      <c r="AN303" s="137"/>
      <c r="AO303" s="9"/>
      <c r="AP303" s="9"/>
      <c r="AQ303" s="9"/>
      <c r="AR303" s="9"/>
      <c r="AS303" s="9"/>
      <c r="AT303" s="9"/>
      <c r="AU303" s="9"/>
      <c r="AV303" s="9"/>
      <c r="AW303" s="9"/>
    </row>
    <row r="304" spans="1:49" s="143" customFormat="1" ht="90" customHeight="1">
      <c r="A304" s="136">
        <v>7</v>
      </c>
      <c r="B304" s="136" t="s">
        <v>1300</v>
      </c>
      <c r="C304" s="136" t="s">
        <v>131</v>
      </c>
      <c r="D304" s="136" t="s">
        <v>1227</v>
      </c>
      <c r="E304" s="136" t="s">
        <v>71</v>
      </c>
      <c r="F304" s="136">
        <v>890103</v>
      </c>
      <c r="G304" s="10" t="s">
        <v>1301</v>
      </c>
      <c r="H304" s="136" t="s">
        <v>1302</v>
      </c>
      <c r="I304" s="9" t="s">
        <v>1303</v>
      </c>
      <c r="J304" s="136" t="s">
        <v>135</v>
      </c>
      <c r="K304" s="136" t="s">
        <v>136</v>
      </c>
      <c r="L304" s="140" t="s">
        <v>137</v>
      </c>
      <c r="M304" s="140" t="s">
        <v>120</v>
      </c>
      <c r="N304" s="136" t="s">
        <v>138</v>
      </c>
      <c r="O304" s="137">
        <v>1700</v>
      </c>
      <c r="P304" s="137">
        <v>1700</v>
      </c>
      <c r="Q304" s="137">
        <v>1700</v>
      </c>
      <c r="R304" s="137">
        <f t="shared" si="28"/>
        <v>2006</v>
      </c>
      <c r="S304" s="136" t="s">
        <v>214</v>
      </c>
      <c r="T304" s="140" t="s">
        <v>131</v>
      </c>
      <c r="U304" s="140" t="s">
        <v>215</v>
      </c>
      <c r="V304" s="8">
        <f t="shared" si="33"/>
        <v>42702</v>
      </c>
      <c r="W304" s="8">
        <f t="shared" si="32"/>
        <v>42747</v>
      </c>
      <c r="X304" s="9"/>
      <c r="Y304" s="9"/>
      <c r="Z304" s="9"/>
      <c r="AA304" s="9"/>
      <c r="AB304" s="141" t="s">
        <v>1301</v>
      </c>
      <c r="AC304" s="136" t="s">
        <v>941</v>
      </c>
      <c r="AD304" s="9">
        <v>796</v>
      </c>
      <c r="AE304" s="9" t="s">
        <v>555</v>
      </c>
      <c r="AF304" s="136">
        <v>1</v>
      </c>
      <c r="AG304" s="142">
        <v>45</v>
      </c>
      <c r="AH304" s="8" t="s">
        <v>197</v>
      </c>
      <c r="AI304" s="8">
        <v>42767</v>
      </c>
      <c r="AJ304" s="8">
        <v>42794</v>
      </c>
      <c r="AK304" s="146">
        <v>43100</v>
      </c>
      <c r="AL304" s="9">
        <v>2017</v>
      </c>
      <c r="AM304" s="9"/>
      <c r="AN304" s="137"/>
      <c r="AO304" s="9"/>
      <c r="AP304" s="9"/>
      <c r="AQ304" s="9"/>
      <c r="AR304" s="9"/>
      <c r="AS304" s="9"/>
      <c r="AT304" s="9"/>
      <c r="AU304" s="9"/>
      <c r="AV304" s="9"/>
      <c r="AW304" s="9"/>
    </row>
    <row r="305" spans="1:49" s="143" customFormat="1" ht="67.5">
      <c r="A305" s="136">
        <v>7</v>
      </c>
      <c r="B305" s="136" t="s">
        <v>1304</v>
      </c>
      <c r="C305" s="136" t="s">
        <v>131</v>
      </c>
      <c r="D305" s="136" t="s">
        <v>1305</v>
      </c>
      <c r="E305" s="136" t="s">
        <v>72</v>
      </c>
      <c r="F305" s="136">
        <v>890104</v>
      </c>
      <c r="G305" s="10" t="s">
        <v>1306</v>
      </c>
      <c r="H305" s="136">
        <v>38</v>
      </c>
      <c r="I305" s="136">
        <v>38</v>
      </c>
      <c r="J305" s="136" t="s">
        <v>135</v>
      </c>
      <c r="K305" s="136" t="s">
        <v>136</v>
      </c>
      <c r="L305" s="140" t="s">
        <v>137</v>
      </c>
      <c r="M305" s="140" t="s">
        <v>118</v>
      </c>
      <c r="N305" s="136" t="s">
        <v>138</v>
      </c>
      <c r="O305" s="137">
        <v>1500</v>
      </c>
      <c r="P305" s="137">
        <v>625</v>
      </c>
      <c r="Q305" s="137">
        <v>1500</v>
      </c>
      <c r="R305" s="137">
        <f t="shared" si="28"/>
        <v>1770</v>
      </c>
      <c r="S305" s="136" t="s">
        <v>214</v>
      </c>
      <c r="T305" s="140" t="s">
        <v>131</v>
      </c>
      <c r="U305" s="140" t="s">
        <v>215</v>
      </c>
      <c r="V305" s="8">
        <f t="shared" si="33"/>
        <v>42883</v>
      </c>
      <c r="W305" s="8">
        <f t="shared" si="32"/>
        <v>42928</v>
      </c>
      <c r="X305" s="9"/>
      <c r="Y305" s="9"/>
      <c r="Z305" s="9"/>
      <c r="AA305" s="9"/>
      <c r="AB305" s="141" t="s">
        <v>1306</v>
      </c>
      <c r="AC305" s="136" t="s">
        <v>941</v>
      </c>
      <c r="AD305" s="9">
        <v>796</v>
      </c>
      <c r="AE305" s="9" t="s">
        <v>555</v>
      </c>
      <c r="AF305" s="136">
        <v>1</v>
      </c>
      <c r="AG305" s="142">
        <v>45</v>
      </c>
      <c r="AH305" s="8" t="s">
        <v>197</v>
      </c>
      <c r="AI305" s="8">
        <v>42948</v>
      </c>
      <c r="AJ305" s="8">
        <v>42948</v>
      </c>
      <c r="AK305" s="8">
        <v>43312</v>
      </c>
      <c r="AL305" s="9" t="s">
        <v>310</v>
      </c>
      <c r="AM305" s="9"/>
      <c r="AN305" s="137"/>
      <c r="AO305" s="9"/>
      <c r="AP305" s="9"/>
      <c r="AQ305" s="9"/>
      <c r="AR305" s="9"/>
      <c r="AS305" s="9"/>
      <c r="AT305" s="9"/>
      <c r="AU305" s="9"/>
      <c r="AV305" s="9"/>
      <c r="AW305" s="9"/>
    </row>
    <row r="306" spans="1:49" s="143" customFormat="1" ht="33.75">
      <c r="A306" s="136">
        <v>3</v>
      </c>
      <c r="B306" s="136" t="s">
        <v>1308</v>
      </c>
      <c r="C306" s="136" t="s">
        <v>131</v>
      </c>
      <c r="D306" s="136" t="s">
        <v>1305</v>
      </c>
      <c r="E306" s="136" t="s">
        <v>71</v>
      </c>
      <c r="F306" s="136">
        <v>890106</v>
      </c>
      <c r="G306" s="10" t="s">
        <v>1309</v>
      </c>
      <c r="H306" s="136" t="s">
        <v>1307</v>
      </c>
      <c r="I306" s="136">
        <v>38</v>
      </c>
      <c r="J306" s="136" t="s">
        <v>135</v>
      </c>
      <c r="K306" s="136" t="s">
        <v>136</v>
      </c>
      <c r="L306" s="140" t="s">
        <v>137</v>
      </c>
      <c r="M306" s="140" t="s">
        <v>96</v>
      </c>
      <c r="N306" s="136" t="s">
        <v>138</v>
      </c>
      <c r="O306" s="137">
        <v>1350</v>
      </c>
      <c r="P306" s="137">
        <v>450</v>
      </c>
      <c r="Q306" s="137">
        <v>1350</v>
      </c>
      <c r="R306" s="137">
        <f t="shared" si="28"/>
        <v>1593</v>
      </c>
      <c r="S306" s="136" t="s">
        <v>214</v>
      </c>
      <c r="T306" s="140" t="s">
        <v>131</v>
      </c>
      <c r="U306" s="140" t="s">
        <v>215</v>
      </c>
      <c r="V306" s="8">
        <f t="shared" si="33"/>
        <v>42914</v>
      </c>
      <c r="W306" s="8">
        <f t="shared" si="32"/>
        <v>42959</v>
      </c>
      <c r="X306" s="9"/>
      <c r="Y306" s="9"/>
      <c r="Z306" s="9"/>
      <c r="AA306" s="9"/>
      <c r="AB306" s="141" t="s">
        <v>1309</v>
      </c>
      <c r="AC306" s="136" t="s">
        <v>941</v>
      </c>
      <c r="AD306" s="9">
        <v>796</v>
      </c>
      <c r="AE306" s="9" t="s">
        <v>555</v>
      </c>
      <c r="AF306" s="136">
        <v>1</v>
      </c>
      <c r="AG306" s="142">
        <v>45</v>
      </c>
      <c r="AH306" s="8" t="s">
        <v>197</v>
      </c>
      <c r="AI306" s="8">
        <v>42979</v>
      </c>
      <c r="AJ306" s="8">
        <v>42979</v>
      </c>
      <c r="AK306" s="8">
        <v>43343</v>
      </c>
      <c r="AL306" s="9" t="s">
        <v>310</v>
      </c>
      <c r="AM306" s="9"/>
      <c r="AN306" s="137"/>
      <c r="AO306" s="9"/>
      <c r="AP306" s="9"/>
      <c r="AQ306" s="9"/>
      <c r="AR306" s="9"/>
      <c r="AS306" s="9"/>
      <c r="AT306" s="9"/>
      <c r="AU306" s="9"/>
      <c r="AV306" s="9"/>
      <c r="AW306" s="9"/>
    </row>
    <row r="307" spans="1:49" s="143" customFormat="1" ht="56.25">
      <c r="A307" s="136">
        <v>3</v>
      </c>
      <c r="B307" s="136" t="s">
        <v>1310</v>
      </c>
      <c r="C307" s="136" t="s">
        <v>131</v>
      </c>
      <c r="D307" s="136" t="s">
        <v>1305</v>
      </c>
      <c r="E307" s="136" t="s">
        <v>71</v>
      </c>
      <c r="F307" s="136">
        <v>890107</v>
      </c>
      <c r="G307" s="10" t="s">
        <v>1311</v>
      </c>
      <c r="H307" s="136" t="s">
        <v>1307</v>
      </c>
      <c r="I307" s="163" t="s">
        <v>2593</v>
      </c>
      <c r="J307" s="136" t="s">
        <v>135</v>
      </c>
      <c r="K307" s="136" t="s">
        <v>136</v>
      </c>
      <c r="L307" s="140" t="s">
        <v>137</v>
      </c>
      <c r="M307" s="140" t="s">
        <v>96</v>
      </c>
      <c r="N307" s="136" t="s">
        <v>138</v>
      </c>
      <c r="O307" s="137">
        <v>9300</v>
      </c>
      <c r="P307" s="137">
        <v>5425</v>
      </c>
      <c r="Q307" s="137">
        <v>9300</v>
      </c>
      <c r="R307" s="137">
        <f t="shared" si="28"/>
        <v>10974</v>
      </c>
      <c r="S307" s="140" t="str">
        <f>IF(R307&gt;10000,"Открытый конкурс","Открытый запрос предложений")</f>
        <v>Открытый конкурс</v>
      </c>
      <c r="T307" s="140" t="s">
        <v>131</v>
      </c>
      <c r="U307" s="140" t="s">
        <v>215</v>
      </c>
      <c r="V307" s="8">
        <v>42807</v>
      </c>
      <c r="W307" s="8">
        <f t="shared" si="32"/>
        <v>42867</v>
      </c>
      <c r="X307" s="9"/>
      <c r="Y307" s="9"/>
      <c r="Z307" s="9"/>
      <c r="AA307" s="9"/>
      <c r="AB307" s="141" t="s">
        <v>1311</v>
      </c>
      <c r="AC307" s="136" t="s">
        <v>941</v>
      </c>
      <c r="AD307" s="9">
        <v>796</v>
      </c>
      <c r="AE307" s="9" t="s">
        <v>555</v>
      </c>
      <c r="AF307" s="136">
        <v>1</v>
      </c>
      <c r="AG307" s="142">
        <v>45</v>
      </c>
      <c r="AH307" s="8" t="s">
        <v>197</v>
      </c>
      <c r="AI307" s="8">
        <v>42887</v>
      </c>
      <c r="AJ307" s="8">
        <v>42887</v>
      </c>
      <c r="AK307" s="8">
        <v>43251</v>
      </c>
      <c r="AL307" s="9" t="s">
        <v>310</v>
      </c>
      <c r="AM307" s="9"/>
      <c r="AN307" s="137"/>
      <c r="AO307" s="9"/>
      <c r="AP307" s="9"/>
      <c r="AQ307" s="9"/>
      <c r="AR307" s="9"/>
      <c r="AS307" s="9"/>
      <c r="AT307" s="9"/>
      <c r="AU307" s="9"/>
      <c r="AV307" s="9"/>
      <c r="AW307" s="9"/>
    </row>
    <row r="308" spans="1:49" s="143" customFormat="1" ht="67.5">
      <c r="A308" s="136">
        <v>3</v>
      </c>
      <c r="B308" s="136" t="s">
        <v>1312</v>
      </c>
      <c r="C308" s="136" t="s">
        <v>131</v>
      </c>
      <c r="D308" s="136" t="s">
        <v>1305</v>
      </c>
      <c r="E308" s="136" t="s">
        <v>71</v>
      </c>
      <c r="F308" s="136">
        <v>890108</v>
      </c>
      <c r="G308" s="10" t="s">
        <v>1313</v>
      </c>
      <c r="H308" s="136" t="s">
        <v>1307</v>
      </c>
      <c r="I308" s="9" t="s">
        <v>1380</v>
      </c>
      <c r="J308" s="136" t="s">
        <v>136</v>
      </c>
      <c r="K308" s="136" t="s">
        <v>136</v>
      </c>
      <c r="L308" s="140" t="s">
        <v>137</v>
      </c>
      <c r="M308" s="140" t="s">
        <v>96</v>
      </c>
      <c r="N308" s="136" t="s">
        <v>138</v>
      </c>
      <c r="O308" s="137">
        <v>594</v>
      </c>
      <c r="P308" s="137">
        <v>594</v>
      </c>
      <c r="Q308" s="137">
        <v>594</v>
      </c>
      <c r="R308" s="137">
        <f t="shared" si="28"/>
        <v>700.92</v>
      </c>
      <c r="S308" s="136" t="s">
        <v>214</v>
      </c>
      <c r="T308" s="140" t="s">
        <v>131</v>
      </c>
      <c r="U308" s="140" t="s">
        <v>215</v>
      </c>
      <c r="V308" s="8">
        <f>W308-45</f>
        <v>42761</v>
      </c>
      <c r="W308" s="8">
        <f t="shared" si="32"/>
        <v>42806</v>
      </c>
      <c r="X308" s="9"/>
      <c r="Y308" s="9"/>
      <c r="Z308" s="9"/>
      <c r="AA308" s="9"/>
      <c r="AB308" s="141" t="s">
        <v>1313</v>
      </c>
      <c r="AC308" s="136" t="s">
        <v>941</v>
      </c>
      <c r="AD308" s="9">
        <v>796</v>
      </c>
      <c r="AE308" s="9" t="s">
        <v>555</v>
      </c>
      <c r="AF308" s="136">
        <v>1</v>
      </c>
      <c r="AG308" s="142">
        <v>45</v>
      </c>
      <c r="AH308" s="8" t="s">
        <v>197</v>
      </c>
      <c r="AI308" s="8">
        <v>42826</v>
      </c>
      <c r="AJ308" s="8">
        <v>42826</v>
      </c>
      <c r="AK308" s="8">
        <v>43008</v>
      </c>
      <c r="AL308" s="9">
        <v>2017</v>
      </c>
      <c r="AM308" s="9"/>
      <c r="AN308" s="137"/>
      <c r="AO308" s="9"/>
      <c r="AP308" s="9"/>
      <c r="AQ308" s="9"/>
      <c r="AR308" s="9"/>
      <c r="AS308" s="9"/>
      <c r="AT308" s="9"/>
      <c r="AU308" s="9"/>
      <c r="AV308" s="9"/>
      <c r="AW308" s="9"/>
    </row>
    <row r="309" spans="1:49" s="143" customFormat="1" ht="56.25">
      <c r="A309" s="136">
        <v>3</v>
      </c>
      <c r="B309" s="136" t="s">
        <v>1314</v>
      </c>
      <c r="C309" s="136" t="s">
        <v>131</v>
      </c>
      <c r="D309" s="136" t="s">
        <v>1305</v>
      </c>
      <c r="E309" s="136" t="s">
        <v>71</v>
      </c>
      <c r="F309" s="136">
        <v>890109</v>
      </c>
      <c r="G309" s="10" t="s">
        <v>1315</v>
      </c>
      <c r="H309" s="136" t="s">
        <v>1307</v>
      </c>
      <c r="I309" s="9" t="s">
        <v>2608</v>
      </c>
      <c r="J309" s="136" t="s">
        <v>135</v>
      </c>
      <c r="K309" s="136" t="s">
        <v>136</v>
      </c>
      <c r="L309" s="140" t="s">
        <v>137</v>
      </c>
      <c r="M309" s="140" t="s">
        <v>96</v>
      </c>
      <c r="N309" s="136" t="s">
        <v>138</v>
      </c>
      <c r="O309" s="137">
        <v>1200</v>
      </c>
      <c r="P309" s="137">
        <v>1200</v>
      </c>
      <c r="Q309" s="137">
        <v>1200</v>
      </c>
      <c r="R309" s="137">
        <f t="shared" si="28"/>
        <v>1416</v>
      </c>
      <c r="S309" s="136" t="s">
        <v>214</v>
      </c>
      <c r="T309" s="140" t="s">
        <v>131</v>
      </c>
      <c r="U309" s="140" t="s">
        <v>215</v>
      </c>
      <c r="V309" s="8">
        <f>W309-45</f>
        <v>42671</v>
      </c>
      <c r="W309" s="8">
        <f t="shared" si="32"/>
        <v>42716</v>
      </c>
      <c r="X309" s="9"/>
      <c r="Y309" s="9"/>
      <c r="Z309" s="9"/>
      <c r="AA309" s="9"/>
      <c r="AB309" s="141" t="s">
        <v>1315</v>
      </c>
      <c r="AC309" s="136" t="s">
        <v>941</v>
      </c>
      <c r="AD309" s="9">
        <v>796</v>
      </c>
      <c r="AE309" s="9" t="s">
        <v>555</v>
      </c>
      <c r="AF309" s="136">
        <v>1</v>
      </c>
      <c r="AG309" s="142">
        <v>45</v>
      </c>
      <c r="AH309" s="8" t="s">
        <v>197</v>
      </c>
      <c r="AI309" s="8">
        <v>42736</v>
      </c>
      <c r="AJ309" s="8">
        <v>42736</v>
      </c>
      <c r="AK309" s="146">
        <v>43100</v>
      </c>
      <c r="AL309" s="9">
        <v>2017</v>
      </c>
      <c r="AM309" s="9"/>
      <c r="AN309" s="137"/>
      <c r="AO309" s="9"/>
      <c r="AP309" s="9"/>
      <c r="AQ309" s="9"/>
      <c r="AR309" s="9"/>
      <c r="AS309" s="9"/>
      <c r="AT309" s="9"/>
      <c r="AU309" s="9"/>
      <c r="AV309" s="9"/>
      <c r="AW309" s="9"/>
    </row>
    <row r="310" spans="1:49" s="143" customFormat="1" ht="45">
      <c r="A310" s="136">
        <v>3</v>
      </c>
      <c r="B310" s="136" t="s">
        <v>1316</v>
      </c>
      <c r="C310" s="136" t="s">
        <v>131</v>
      </c>
      <c r="D310" s="136" t="s">
        <v>1305</v>
      </c>
      <c r="E310" s="136" t="s">
        <v>71</v>
      </c>
      <c r="F310" s="136">
        <v>890110</v>
      </c>
      <c r="G310" s="10" t="s">
        <v>1317</v>
      </c>
      <c r="H310" s="136" t="s">
        <v>1307</v>
      </c>
      <c r="I310" s="9" t="s">
        <v>1883</v>
      </c>
      <c r="J310" s="136" t="s">
        <v>135</v>
      </c>
      <c r="K310" s="136" t="s">
        <v>136</v>
      </c>
      <c r="L310" s="140" t="s">
        <v>137</v>
      </c>
      <c r="M310" s="140" t="s">
        <v>96</v>
      </c>
      <c r="N310" s="136" t="s">
        <v>138</v>
      </c>
      <c r="O310" s="137">
        <v>560</v>
      </c>
      <c r="P310" s="137">
        <v>560</v>
      </c>
      <c r="Q310" s="137">
        <v>560</v>
      </c>
      <c r="R310" s="137">
        <f t="shared" si="28"/>
        <v>660.8</v>
      </c>
      <c r="S310" s="136" t="s">
        <v>214</v>
      </c>
      <c r="T310" s="140" t="s">
        <v>131</v>
      </c>
      <c r="U310" s="140" t="s">
        <v>215</v>
      </c>
      <c r="V310" s="8">
        <f>W310-45</f>
        <v>42671</v>
      </c>
      <c r="W310" s="8">
        <f t="shared" si="32"/>
        <v>42716</v>
      </c>
      <c r="X310" s="9"/>
      <c r="Y310" s="9"/>
      <c r="Z310" s="9"/>
      <c r="AA310" s="9"/>
      <c r="AB310" s="141" t="s">
        <v>1317</v>
      </c>
      <c r="AC310" s="136" t="s">
        <v>941</v>
      </c>
      <c r="AD310" s="9">
        <v>796</v>
      </c>
      <c r="AE310" s="9" t="s">
        <v>555</v>
      </c>
      <c r="AF310" s="136">
        <v>1</v>
      </c>
      <c r="AG310" s="142">
        <v>45</v>
      </c>
      <c r="AH310" s="8" t="s">
        <v>197</v>
      </c>
      <c r="AI310" s="8">
        <v>42736</v>
      </c>
      <c r="AJ310" s="8">
        <v>42736</v>
      </c>
      <c r="AK310" s="8">
        <v>43008</v>
      </c>
      <c r="AL310" s="9">
        <v>2017</v>
      </c>
      <c r="AM310" s="9"/>
      <c r="AN310" s="137"/>
      <c r="AO310" s="9"/>
      <c r="AP310" s="9"/>
      <c r="AQ310" s="9"/>
      <c r="AR310" s="9"/>
      <c r="AS310" s="9"/>
      <c r="AT310" s="9"/>
      <c r="AU310" s="9"/>
      <c r="AV310" s="9"/>
      <c r="AW310" s="9"/>
    </row>
    <row r="311" spans="1:49" s="143" customFormat="1" ht="45">
      <c r="A311" s="136">
        <v>3</v>
      </c>
      <c r="B311" s="136" t="s">
        <v>1318</v>
      </c>
      <c r="C311" s="136" t="s">
        <v>131</v>
      </c>
      <c r="D311" s="136" t="s">
        <v>1305</v>
      </c>
      <c r="E311" s="136" t="s">
        <v>71</v>
      </c>
      <c r="F311" s="136">
        <v>890111</v>
      </c>
      <c r="G311" s="10" t="s">
        <v>1319</v>
      </c>
      <c r="H311" s="136" t="s">
        <v>1307</v>
      </c>
      <c r="I311" s="9" t="s">
        <v>1883</v>
      </c>
      <c r="J311" s="136" t="s">
        <v>135</v>
      </c>
      <c r="K311" s="136" t="s">
        <v>136</v>
      </c>
      <c r="L311" s="140" t="s">
        <v>137</v>
      </c>
      <c r="M311" s="140" t="s">
        <v>96</v>
      </c>
      <c r="N311" s="136" t="s">
        <v>138</v>
      </c>
      <c r="O311" s="137">
        <v>16800</v>
      </c>
      <c r="P311" s="137">
        <v>2800</v>
      </c>
      <c r="Q311" s="137">
        <v>16800</v>
      </c>
      <c r="R311" s="137">
        <f t="shared" si="28"/>
        <v>19824</v>
      </c>
      <c r="S311" s="140" t="str">
        <f>IF(R311&gt;10000,"Открытый конкурс","Открытый запрос предложений")</f>
        <v>Открытый конкурс</v>
      </c>
      <c r="T311" s="140" t="s">
        <v>131</v>
      </c>
      <c r="U311" s="140" t="s">
        <v>215</v>
      </c>
      <c r="V311" s="8">
        <f>W311-60</f>
        <v>42960</v>
      </c>
      <c r="W311" s="8">
        <f t="shared" si="32"/>
        <v>43020</v>
      </c>
      <c r="X311" s="9"/>
      <c r="Y311" s="9"/>
      <c r="Z311" s="9"/>
      <c r="AA311" s="9"/>
      <c r="AB311" s="141" t="s">
        <v>1319</v>
      </c>
      <c r="AC311" s="136" t="s">
        <v>941</v>
      </c>
      <c r="AD311" s="9">
        <v>796</v>
      </c>
      <c r="AE311" s="9" t="s">
        <v>555</v>
      </c>
      <c r="AF311" s="136">
        <v>1</v>
      </c>
      <c r="AG311" s="142">
        <v>45</v>
      </c>
      <c r="AH311" s="8" t="s">
        <v>197</v>
      </c>
      <c r="AI311" s="8">
        <v>43040</v>
      </c>
      <c r="AJ311" s="8">
        <v>43040</v>
      </c>
      <c r="AK311" s="8">
        <v>43404</v>
      </c>
      <c r="AL311" s="9" t="s">
        <v>310</v>
      </c>
      <c r="AM311" s="9"/>
      <c r="AN311" s="137"/>
      <c r="AO311" s="9"/>
      <c r="AP311" s="9"/>
      <c r="AQ311" s="9"/>
      <c r="AR311" s="9"/>
      <c r="AS311" s="9"/>
      <c r="AT311" s="9"/>
      <c r="AU311" s="9"/>
      <c r="AV311" s="9"/>
      <c r="AW311" s="9"/>
    </row>
    <row r="312" spans="1:49" s="143" customFormat="1" ht="33.75">
      <c r="A312" s="136">
        <v>7</v>
      </c>
      <c r="B312" s="136" t="s">
        <v>1320</v>
      </c>
      <c r="C312" s="136" t="s">
        <v>131</v>
      </c>
      <c r="D312" s="136" t="s">
        <v>1321</v>
      </c>
      <c r="E312" s="136" t="s">
        <v>71</v>
      </c>
      <c r="F312" s="136">
        <v>890120</v>
      </c>
      <c r="G312" s="10" t="s">
        <v>1322</v>
      </c>
      <c r="H312" s="136" t="s">
        <v>1323</v>
      </c>
      <c r="I312" s="9" t="s">
        <v>2665</v>
      </c>
      <c r="J312" s="136" t="s">
        <v>136</v>
      </c>
      <c r="K312" s="136" t="s">
        <v>136</v>
      </c>
      <c r="L312" s="140" t="s">
        <v>137</v>
      </c>
      <c r="M312" s="140" t="s">
        <v>1186</v>
      </c>
      <c r="N312" s="136" t="s">
        <v>138</v>
      </c>
      <c r="O312" s="137">
        <v>2105.4</v>
      </c>
      <c r="P312" s="137">
        <v>2105.4</v>
      </c>
      <c r="Q312" s="137">
        <v>2105.4</v>
      </c>
      <c r="R312" s="137">
        <v>2105.4</v>
      </c>
      <c r="S312" s="140" t="s">
        <v>73</v>
      </c>
      <c r="T312" s="140" t="s">
        <v>131</v>
      </c>
      <c r="U312" s="140" t="s">
        <v>224</v>
      </c>
      <c r="V312" s="8">
        <v>42736</v>
      </c>
      <c r="W312" s="8">
        <v>42736</v>
      </c>
      <c r="X312" s="9" t="s">
        <v>1324</v>
      </c>
      <c r="Y312" s="9" t="s">
        <v>1325</v>
      </c>
      <c r="Z312" s="9">
        <v>7705002602</v>
      </c>
      <c r="AA312" s="9">
        <v>770502001</v>
      </c>
      <c r="AB312" s="141" t="s">
        <v>1322</v>
      </c>
      <c r="AC312" s="136" t="s">
        <v>941</v>
      </c>
      <c r="AD312" s="9">
        <v>796</v>
      </c>
      <c r="AE312" s="9" t="s">
        <v>555</v>
      </c>
      <c r="AF312" s="136">
        <v>1</v>
      </c>
      <c r="AG312" s="142">
        <v>45</v>
      </c>
      <c r="AH312" s="8" t="s">
        <v>197</v>
      </c>
      <c r="AI312" s="8">
        <v>42736</v>
      </c>
      <c r="AJ312" s="8">
        <v>42736</v>
      </c>
      <c r="AK312" s="146">
        <v>43100</v>
      </c>
      <c r="AL312" s="9">
        <v>2017</v>
      </c>
      <c r="AM312" s="9"/>
      <c r="AN312" s="137"/>
      <c r="AO312" s="9"/>
      <c r="AP312" s="9"/>
      <c r="AQ312" s="9"/>
      <c r="AR312" s="9"/>
      <c r="AS312" s="9"/>
      <c r="AT312" s="9"/>
      <c r="AU312" s="9"/>
      <c r="AV312" s="9"/>
      <c r="AW312" s="9"/>
    </row>
    <row r="313" spans="1:49" s="143" customFormat="1" ht="33.75">
      <c r="A313" s="136">
        <v>7</v>
      </c>
      <c r="B313" s="136" t="s">
        <v>1326</v>
      </c>
      <c r="C313" s="136" t="s">
        <v>131</v>
      </c>
      <c r="D313" s="136" t="s">
        <v>1327</v>
      </c>
      <c r="E313" s="136" t="s">
        <v>71</v>
      </c>
      <c r="F313" s="136">
        <v>890127</v>
      </c>
      <c r="G313" s="10" t="s">
        <v>1328</v>
      </c>
      <c r="H313" s="136" t="s">
        <v>544</v>
      </c>
      <c r="I313" s="9" t="s">
        <v>1329</v>
      </c>
      <c r="J313" s="136" t="s">
        <v>135</v>
      </c>
      <c r="K313" s="136" t="s">
        <v>136</v>
      </c>
      <c r="L313" s="140" t="s">
        <v>137</v>
      </c>
      <c r="M313" s="140" t="s">
        <v>118</v>
      </c>
      <c r="N313" s="136" t="s">
        <v>1330</v>
      </c>
      <c r="O313" s="137">
        <v>6500</v>
      </c>
      <c r="P313" s="137">
        <v>2708.33</v>
      </c>
      <c r="Q313" s="137">
        <v>6500</v>
      </c>
      <c r="R313" s="137">
        <f t="shared" ref="R313:R344" si="34">Q313*1.18</f>
        <v>7670</v>
      </c>
      <c r="S313" s="136" t="s">
        <v>214</v>
      </c>
      <c r="T313" s="140" t="s">
        <v>131</v>
      </c>
      <c r="U313" s="140" t="s">
        <v>215</v>
      </c>
      <c r="V313" s="8">
        <f>W313-45</f>
        <v>42883</v>
      </c>
      <c r="W313" s="8">
        <f>AI313-20</f>
        <v>42928</v>
      </c>
      <c r="X313" s="9"/>
      <c r="Y313" s="9"/>
      <c r="Z313" s="9"/>
      <c r="AA313" s="9"/>
      <c r="AB313" s="141" t="s">
        <v>1328</v>
      </c>
      <c r="AC313" s="136" t="s">
        <v>941</v>
      </c>
      <c r="AD313" s="9">
        <v>796</v>
      </c>
      <c r="AE313" s="9" t="s">
        <v>555</v>
      </c>
      <c r="AF313" s="136">
        <v>1</v>
      </c>
      <c r="AG313" s="142">
        <v>45</v>
      </c>
      <c r="AH313" s="8" t="s">
        <v>197</v>
      </c>
      <c r="AI313" s="8">
        <v>42948</v>
      </c>
      <c r="AJ313" s="8">
        <v>42948</v>
      </c>
      <c r="AK313" s="8">
        <v>43312</v>
      </c>
      <c r="AL313" s="9" t="s">
        <v>310</v>
      </c>
      <c r="AM313" s="9"/>
      <c r="AN313" s="137"/>
      <c r="AO313" s="9"/>
      <c r="AP313" s="9"/>
      <c r="AQ313" s="9"/>
      <c r="AR313" s="9"/>
      <c r="AS313" s="9"/>
      <c r="AT313" s="9"/>
      <c r="AU313" s="9"/>
      <c r="AV313" s="9"/>
      <c r="AW313" s="9"/>
    </row>
    <row r="314" spans="1:49" s="143" customFormat="1" ht="67.5">
      <c r="A314" s="136">
        <v>3</v>
      </c>
      <c r="B314" s="136" t="s">
        <v>1331</v>
      </c>
      <c r="C314" s="136" t="s">
        <v>131</v>
      </c>
      <c r="D314" s="136" t="s">
        <v>1327</v>
      </c>
      <c r="E314" s="136" t="s">
        <v>72</v>
      </c>
      <c r="F314" s="136">
        <v>890128</v>
      </c>
      <c r="G314" s="10" t="s">
        <v>1332</v>
      </c>
      <c r="H314" s="136" t="s">
        <v>1333</v>
      </c>
      <c r="I314" s="9" t="s">
        <v>1334</v>
      </c>
      <c r="J314" s="136" t="s">
        <v>136</v>
      </c>
      <c r="K314" s="136" t="s">
        <v>136</v>
      </c>
      <c r="L314" s="140" t="s">
        <v>137</v>
      </c>
      <c r="M314" s="140" t="s">
        <v>86</v>
      </c>
      <c r="N314" s="136" t="s">
        <v>1330</v>
      </c>
      <c r="O314" s="137">
        <v>23540</v>
      </c>
      <c r="P314" s="137">
        <v>15786</v>
      </c>
      <c r="Q314" s="137">
        <v>23540</v>
      </c>
      <c r="R314" s="137">
        <f t="shared" si="34"/>
        <v>27777.199999999997</v>
      </c>
      <c r="S314" s="140" t="str">
        <f t="shared" ref="S314:S319" si="35">IF(R314&gt;10000,"Открытый конкурс","Открытый запрос предложений")</f>
        <v>Открытый конкурс</v>
      </c>
      <c r="T314" s="140" t="s">
        <v>131</v>
      </c>
      <c r="U314" s="140" t="s">
        <v>215</v>
      </c>
      <c r="V314" s="8">
        <f>W314-60</f>
        <v>42687</v>
      </c>
      <c r="W314" s="8">
        <f>AI314-20</f>
        <v>42747</v>
      </c>
      <c r="X314" s="9"/>
      <c r="Y314" s="9"/>
      <c r="Z314" s="9"/>
      <c r="AA314" s="9"/>
      <c r="AB314" s="141" t="s">
        <v>1332</v>
      </c>
      <c r="AC314" s="136" t="s">
        <v>941</v>
      </c>
      <c r="AD314" s="9">
        <v>796</v>
      </c>
      <c r="AE314" s="9" t="s">
        <v>555</v>
      </c>
      <c r="AF314" s="136">
        <v>1</v>
      </c>
      <c r="AG314" s="142">
        <v>45</v>
      </c>
      <c r="AH314" s="8" t="s">
        <v>197</v>
      </c>
      <c r="AI314" s="8">
        <v>42767</v>
      </c>
      <c r="AJ314" s="8">
        <v>42767</v>
      </c>
      <c r="AK314" s="8">
        <v>43465</v>
      </c>
      <c r="AL314" s="9" t="s">
        <v>310</v>
      </c>
      <c r="AM314" s="9"/>
      <c r="AN314" s="137"/>
      <c r="AO314" s="9"/>
      <c r="AP314" s="9"/>
      <c r="AQ314" s="9"/>
      <c r="AR314" s="9"/>
      <c r="AS314" s="9"/>
      <c r="AT314" s="9"/>
      <c r="AU314" s="9"/>
      <c r="AV314" s="9"/>
      <c r="AW314" s="9"/>
    </row>
    <row r="315" spans="1:49" s="143" customFormat="1" ht="56.25">
      <c r="A315" s="136">
        <v>3</v>
      </c>
      <c r="B315" s="136" t="s">
        <v>1335</v>
      </c>
      <c r="C315" s="136" t="s">
        <v>131</v>
      </c>
      <c r="D315" s="136" t="s">
        <v>1327</v>
      </c>
      <c r="E315" s="136" t="s">
        <v>72</v>
      </c>
      <c r="F315" s="136">
        <v>890129</v>
      </c>
      <c r="G315" s="10" t="s">
        <v>1336</v>
      </c>
      <c r="H315" s="136" t="s">
        <v>1333</v>
      </c>
      <c r="I315" s="9" t="s">
        <v>1334</v>
      </c>
      <c r="J315" s="136" t="s">
        <v>136</v>
      </c>
      <c r="K315" s="136" t="s">
        <v>136</v>
      </c>
      <c r="L315" s="140" t="s">
        <v>137</v>
      </c>
      <c r="M315" s="140" t="s">
        <v>86</v>
      </c>
      <c r="N315" s="136" t="s">
        <v>1330</v>
      </c>
      <c r="O315" s="137">
        <v>15807.6</v>
      </c>
      <c r="P315" s="137">
        <v>15807.6</v>
      </c>
      <c r="Q315" s="137">
        <v>15807.6</v>
      </c>
      <c r="R315" s="137">
        <f t="shared" si="34"/>
        <v>18652.968000000001</v>
      </c>
      <c r="S315" s="140" t="str">
        <f t="shared" si="35"/>
        <v>Открытый конкурс</v>
      </c>
      <c r="T315" s="140" t="s">
        <v>131</v>
      </c>
      <c r="U315" s="140" t="s">
        <v>215</v>
      </c>
      <c r="V315" s="8">
        <f>W315-60</f>
        <v>42687</v>
      </c>
      <c r="W315" s="8">
        <f>AI315-20</f>
        <v>42747</v>
      </c>
      <c r="X315" s="9"/>
      <c r="Y315" s="9"/>
      <c r="Z315" s="9"/>
      <c r="AA315" s="9"/>
      <c r="AB315" s="141" t="s">
        <v>1336</v>
      </c>
      <c r="AC315" s="136" t="s">
        <v>941</v>
      </c>
      <c r="AD315" s="9">
        <v>796</v>
      </c>
      <c r="AE315" s="9" t="s">
        <v>555</v>
      </c>
      <c r="AF315" s="136">
        <v>1</v>
      </c>
      <c r="AG315" s="142">
        <v>45</v>
      </c>
      <c r="AH315" s="8" t="s">
        <v>197</v>
      </c>
      <c r="AI315" s="8">
        <v>42767</v>
      </c>
      <c r="AJ315" s="8">
        <v>42767</v>
      </c>
      <c r="AK315" s="146">
        <v>43100</v>
      </c>
      <c r="AL315" s="9">
        <v>2017</v>
      </c>
      <c r="AM315" s="9"/>
      <c r="AN315" s="137"/>
      <c r="AO315" s="9"/>
      <c r="AP315" s="9"/>
      <c r="AQ315" s="9"/>
      <c r="AR315" s="9"/>
      <c r="AS315" s="9"/>
      <c r="AT315" s="9"/>
      <c r="AU315" s="9"/>
      <c r="AV315" s="9"/>
      <c r="AW315" s="9"/>
    </row>
    <row r="316" spans="1:49" s="143" customFormat="1" ht="78.75">
      <c r="A316" s="210">
        <v>7</v>
      </c>
      <c r="B316" s="210" t="s">
        <v>1337</v>
      </c>
      <c r="C316" s="210" t="s">
        <v>131</v>
      </c>
      <c r="D316" s="210" t="s">
        <v>1321</v>
      </c>
      <c r="E316" s="210" t="s">
        <v>71</v>
      </c>
      <c r="F316" s="210">
        <v>890130</v>
      </c>
      <c r="G316" s="211" t="s">
        <v>1338</v>
      </c>
      <c r="H316" s="210" t="s">
        <v>893</v>
      </c>
      <c r="I316" s="212" t="s">
        <v>270</v>
      </c>
      <c r="J316" s="210" t="s">
        <v>135</v>
      </c>
      <c r="K316" s="210" t="s">
        <v>136</v>
      </c>
      <c r="L316" s="213" t="s">
        <v>137</v>
      </c>
      <c r="M316" s="213" t="s">
        <v>471</v>
      </c>
      <c r="N316" s="210" t="s">
        <v>138</v>
      </c>
      <c r="O316" s="214">
        <v>15133.66</v>
      </c>
      <c r="P316" s="214" t="s">
        <v>471</v>
      </c>
      <c r="Q316" s="214">
        <v>15133.66</v>
      </c>
      <c r="R316" s="214">
        <f t="shared" si="34"/>
        <v>17857.718799999999</v>
      </c>
      <c r="S316" s="213" t="str">
        <f t="shared" si="35"/>
        <v>Открытый конкурс</v>
      </c>
      <c r="T316" s="213" t="s">
        <v>131</v>
      </c>
      <c r="U316" s="213" t="s">
        <v>215</v>
      </c>
      <c r="V316" s="215">
        <v>42687</v>
      </c>
      <c r="W316" s="215">
        <v>42747</v>
      </c>
      <c r="X316" s="212"/>
      <c r="Y316" s="212"/>
      <c r="Z316" s="212"/>
      <c r="AA316" s="212"/>
      <c r="AB316" s="216" t="s">
        <v>1338</v>
      </c>
      <c r="AC316" s="210" t="s">
        <v>941</v>
      </c>
      <c r="AD316" s="212">
        <v>796</v>
      </c>
      <c r="AE316" s="212" t="s">
        <v>555</v>
      </c>
      <c r="AF316" s="210">
        <v>1</v>
      </c>
      <c r="AG316" s="217">
        <v>45</v>
      </c>
      <c r="AH316" s="215" t="s">
        <v>197</v>
      </c>
      <c r="AI316" s="215">
        <v>43066</v>
      </c>
      <c r="AJ316" s="215">
        <v>42767</v>
      </c>
      <c r="AK316" s="215">
        <v>43131</v>
      </c>
      <c r="AL316" s="212" t="s">
        <v>310</v>
      </c>
      <c r="AM316" s="212"/>
      <c r="AN316" s="214"/>
      <c r="AO316" s="212"/>
      <c r="AP316" s="212"/>
      <c r="AQ316" s="212"/>
      <c r="AR316" s="212"/>
      <c r="AS316" s="212"/>
      <c r="AT316" s="212"/>
      <c r="AU316" s="212"/>
      <c r="AV316" s="212"/>
      <c r="AW316" s="212" t="s">
        <v>273</v>
      </c>
    </row>
    <row r="317" spans="1:49" s="143" customFormat="1" ht="78.75">
      <c r="A317" s="194">
        <v>7</v>
      </c>
      <c r="B317" s="194" t="s">
        <v>2677</v>
      </c>
      <c r="C317" s="194" t="s">
        <v>131</v>
      </c>
      <c r="D317" s="194" t="s">
        <v>1321</v>
      </c>
      <c r="E317" s="194" t="s">
        <v>71</v>
      </c>
      <c r="F317" s="194">
        <v>890130</v>
      </c>
      <c r="G317" s="195" t="s">
        <v>1338</v>
      </c>
      <c r="H317" s="194" t="s">
        <v>893</v>
      </c>
      <c r="I317" s="196" t="s">
        <v>270</v>
      </c>
      <c r="J317" s="194" t="s">
        <v>135</v>
      </c>
      <c r="K317" s="194" t="s">
        <v>136</v>
      </c>
      <c r="L317" s="197" t="s">
        <v>137</v>
      </c>
      <c r="M317" s="197" t="s">
        <v>124</v>
      </c>
      <c r="N317" s="194" t="s">
        <v>138</v>
      </c>
      <c r="O317" s="198">
        <v>9355.84</v>
      </c>
      <c r="P317" s="198">
        <v>8672.0499999999993</v>
      </c>
      <c r="Q317" s="198">
        <v>9355.84</v>
      </c>
      <c r="R317" s="198">
        <f t="shared" si="34"/>
        <v>11039.8912</v>
      </c>
      <c r="S317" s="197" t="str">
        <f t="shared" si="35"/>
        <v>Открытый конкурс</v>
      </c>
      <c r="T317" s="197" t="s">
        <v>131</v>
      </c>
      <c r="U317" s="197" t="s">
        <v>215</v>
      </c>
      <c r="V317" s="199">
        <f>W317-60</f>
        <v>42687</v>
      </c>
      <c r="W317" s="199">
        <f t="shared" ref="W317:W337" si="36">AI317-20</f>
        <v>42747</v>
      </c>
      <c r="X317" s="196"/>
      <c r="Y317" s="196"/>
      <c r="Z317" s="196"/>
      <c r="AA317" s="196"/>
      <c r="AB317" s="200" t="s">
        <v>1338</v>
      </c>
      <c r="AC317" s="194" t="s">
        <v>941</v>
      </c>
      <c r="AD317" s="196">
        <v>796</v>
      </c>
      <c r="AE317" s="196" t="s">
        <v>555</v>
      </c>
      <c r="AF317" s="194">
        <v>1</v>
      </c>
      <c r="AG317" s="201">
        <v>45</v>
      </c>
      <c r="AH317" s="199" t="s">
        <v>197</v>
      </c>
      <c r="AI317" s="199">
        <v>42767</v>
      </c>
      <c r="AJ317" s="199">
        <v>42767</v>
      </c>
      <c r="AK317" s="199">
        <v>43131</v>
      </c>
      <c r="AL317" s="196" t="s">
        <v>310</v>
      </c>
      <c r="AM317" s="196"/>
      <c r="AN317" s="198"/>
      <c r="AO317" s="196"/>
      <c r="AP317" s="196"/>
      <c r="AQ317" s="196"/>
      <c r="AR317" s="196"/>
      <c r="AS317" s="196"/>
      <c r="AT317" s="196"/>
      <c r="AU317" s="196"/>
      <c r="AV317" s="196"/>
      <c r="AW317" s="196" t="s">
        <v>273</v>
      </c>
    </row>
    <row r="318" spans="1:49" s="143" customFormat="1" ht="78.75">
      <c r="A318" s="194">
        <v>7</v>
      </c>
      <c r="B318" s="194" t="s">
        <v>2677</v>
      </c>
      <c r="C318" s="194" t="s">
        <v>131</v>
      </c>
      <c r="D318" s="194" t="s">
        <v>1321</v>
      </c>
      <c r="E318" s="194" t="s">
        <v>71</v>
      </c>
      <c r="F318" s="194">
        <v>890130</v>
      </c>
      <c r="G318" s="195" t="s">
        <v>1338</v>
      </c>
      <c r="H318" s="194" t="s">
        <v>893</v>
      </c>
      <c r="I318" s="196" t="s">
        <v>270</v>
      </c>
      <c r="J318" s="194" t="s">
        <v>135</v>
      </c>
      <c r="K318" s="194" t="s">
        <v>136</v>
      </c>
      <c r="L318" s="197" t="s">
        <v>137</v>
      </c>
      <c r="M318" s="197" t="s">
        <v>125</v>
      </c>
      <c r="N318" s="194" t="s">
        <v>138</v>
      </c>
      <c r="O318" s="198">
        <v>5777.82</v>
      </c>
      <c r="P318" s="198">
        <v>5698.27</v>
      </c>
      <c r="Q318" s="198">
        <v>5777.82</v>
      </c>
      <c r="R318" s="198">
        <f t="shared" si="34"/>
        <v>6817.8275999999996</v>
      </c>
      <c r="S318" s="197" t="str">
        <f t="shared" si="35"/>
        <v>Открытый запрос предложений</v>
      </c>
      <c r="T318" s="197" t="s">
        <v>131</v>
      </c>
      <c r="U318" s="197" t="s">
        <v>215</v>
      </c>
      <c r="V318" s="199">
        <f>W318-60</f>
        <v>42687</v>
      </c>
      <c r="W318" s="199">
        <f t="shared" si="36"/>
        <v>42747</v>
      </c>
      <c r="X318" s="196"/>
      <c r="Y318" s="196"/>
      <c r="Z318" s="196"/>
      <c r="AA318" s="196"/>
      <c r="AB318" s="200" t="s">
        <v>1338</v>
      </c>
      <c r="AC318" s="194" t="s">
        <v>941</v>
      </c>
      <c r="AD318" s="196">
        <v>796</v>
      </c>
      <c r="AE318" s="196" t="s">
        <v>555</v>
      </c>
      <c r="AF318" s="194">
        <v>1</v>
      </c>
      <c r="AG318" s="201">
        <v>45</v>
      </c>
      <c r="AH318" s="199" t="s">
        <v>197</v>
      </c>
      <c r="AI318" s="199">
        <v>42767</v>
      </c>
      <c r="AJ318" s="199">
        <v>42767</v>
      </c>
      <c r="AK318" s="199">
        <v>43131</v>
      </c>
      <c r="AL318" s="196" t="s">
        <v>310</v>
      </c>
      <c r="AM318" s="196"/>
      <c r="AN318" s="198"/>
      <c r="AO318" s="196"/>
      <c r="AP318" s="196"/>
      <c r="AQ318" s="196"/>
      <c r="AR318" s="196"/>
      <c r="AS318" s="196"/>
      <c r="AT318" s="196"/>
      <c r="AU318" s="196"/>
      <c r="AV318" s="196"/>
      <c r="AW318" s="196" t="s">
        <v>273</v>
      </c>
    </row>
    <row r="319" spans="1:49" s="143" customFormat="1" ht="45">
      <c r="A319" s="136">
        <v>3</v>
      </c>
      <c r="B319" s="136" t="s">
        <v>1339</v>
      </c>
      <c r="C319" s="136" t="s">
        <v>131</v>
      </c>
      <c r="D319" s="136" t="s">
        <v>1327</v>
      </c>
      <c r="E319" s="136" t="s">
        <v>72</v>
      </c>
      <c r="F319" s="136">
        <v>890131</v>
      </c>
      <c r="G319" s="10" t="s">
        <v>1340</v>
      </c>
      <c r="H319" s="136" t="s">
        <v>1341</v>
      </c>
      <c r="I319" s="9" t="s">
        <v>1342</v>
      </c>
      <c r="J319" s="136" t="s">
        <v>136</v>
      </c>
      <c r="K319" s="136" t="s">
        <v>136</v>
      </c>
      <c r="L319" s="140" t="s">
        <v>137</v>
      </c>
      <c r="M319" s="140" t="s">
        <v>86</v>
      </c>
      <c r="N319" s="136" t="s">
        <v>1330</v>
      </c>
      <c r="O319" s="137">
        <v>12100</v>
      </c>
      <c r="P319" s="137">
        <v>12100</v>
      </c>
      <c r="Q319" s="137">
        <v>12100</v>
      </c>
      <c r="R319" s="137">
        <f t="shared" si="34"/>
        <v>14278</v>
      </c>
      <c r="S319" s="140" t="str">
        <f t="shared" si="35"/>
        <v>Открытый конкурс</v>
      </c>
      <c r="T319" s="140" t="s">
        <v>131</v>
      </c>
      <c r="U319" s="140" t="s">
        <v>215</v>
      </c>
      <c r="V319" s="8">
        <f>W319-60</f>
        <v>42687</v>
      </c>
      <c r="W319" s="8">
        <f t="shared" si="36"/>
        <v>42747</v>
      </c>
      <c r="X319" s="9"/>
      <c r="Y319" s="9"/>
      <c r="Z319" s="9"/>
      <c r="AA319" s="9"/>
      <c r="AB319" s="141" t="s">
        <v>1340</v>
      </c>
      <c r="AC319" s="136" t="s">
        <v>941</v>
      </c>
      <c r="AD319" s="9">
        <v>796</v>
      </c>
      <c r="AE319" s="9" t="s">
        <v>555</v>
      </c>
      <c r="AF319" s="136">
        <v>1</v>
      </c>
      <c r="AG319" s="142">
        <v>45</v>
      </c>
      <c r="AH319" s="8" t="s">
        <v>197</v>
      </c>
      <c r="AI319" s="8">
        <v>42767</v>
      </c>
      <c r="AJ319" s="8">
        <v>42767</v>
      </c>
      <c r="AK319" s="146">
        <v>43100</v>
      </c>
      <c r="AL319" s="9">
        <v>2017</v>
      </c>
      <c r="AM319" s="9"/>
      <c r="AN319" s="137"/>
      <c r="AO319" s="9"/>
      <c r="AP319" s="9"/>
      <c r="AQ319" s="9"/>
      <c r="AR319" s="9"/>
      <c r="AS319" s="9"/>
      <c r="AT319" s="9"/>
      <c r="AU319" s="9"/>
      <c r="AV319" s="9"/>
      <c r="AW319" s="9"/>
    </row>
    <row r="320" spans="1:49" s="143" customFormat="1" ht="90">
      <c r="A320" s="210">
        <v>7</v>
      </c>
      <c r="B320" s="210" t="s">
        <v>1343</v>
      </c>
      <c r="C320" s="210" t="s">
        <v>131</v>
      </c>
      <c r="D320" s="210" t="s">
        <v>1321</v>
      </c>
      <c r="E320" s="210" t="s">
        <v>71</v>
      </c>
      <c r="F320" s="210">
        <v>890132</v>
      </c>
      <c r="G320" s="211" t="s">
        <v>1344</v>
      </c>
      <c r="H320" s="210" t="s">
        <v>893</v>
      </c>
      <c r="I320" s="212" t="s">
        <v>270</v>
      </c>
      <c r="J320" s="210" t="s">
        <v>135</v>
      </c>
      <c r="K320" s="210" t="s">
        <v>136</v>
      </c>
      <c r="L320" s="213" t="s">
        <v>137</v>
      </c>
      <c r="M320" s="214" t="s">
        <v>471</v>
      </c>
      <c r="N320" s="210" t="s">
        <v>138</v>
      </c>
      <c r="O320" s="214">
        <v>8308</v>
      </c>
      <c r="P320" s="214" t="s">
        <v>471</v>
      </c>
      <c r="Q320" s="214">
        <v>8308</v>
      </c>
      <c r="R320" s="214">
        <f t="shared" si="34"/>
        <v>9803.4399999999987</v>
      </c>
      <c r="S320" s="210" t="s">
        <v>214</v>
      </c>
      <c r="T320" s="213" t="s">
        <v>131</v>
      </c>
      <c r="U320" s="213" t="s">
        <v>215</v>
      </c>
      <c r="V320" s="215">
        <f>W320-45</f>
        <v>42788</v>
      </c>
      <c r="W320" s="215">
        <f t="shared" si="36"/>
        <v>42833</v>
      </c>
      <c r="X320" s="212"/>
      <c r="Y320" s="212"/>
      <c r="Z320" s="212"/>
      <c r="AA320" s="212"/>
      <c r="AB320" s="216" t="s">
        <v>1344</v>
      </c>
      <c r="AC320" s="210" t="s">
        <v>941</v>
      </c>
      <c r="AD320" s="212">
        <v>796</v>
      </c>
      <c r="AE320" s="212" t="s">
        <v>555</v>
      </c>
      <c r="AF320" s="210">
        <v>1</v>
      </c>
      <c r="AG320" s="217">
        <v>45</v>
      </c>
      <c r="AH320" s="215" t="s">
        <v>197</v>
      </c>
      <c r="AI320" s="215">
        <v>42853</v>
      </c>
      <c r="AJ320" s="215">
        <v>42856</v>
      </c>
      <c r="AK320" s="215">
        <v>43220</v>
      </c>
      <c r="AL320" s="212" t="s">
        <v>310</v>
      </c>
      <c r="AM320" s="212"/>
      <c r="AN320" s="214"/>
      <c r="AO320" s="212"/>
      <c r="AP320" s="212"/>
      <c r="AQ320" s="212"/>
      <c r="AR320" s="212"/>
      <c r="AS320" s="212"/>
      <c r="AT320" s="212"/>
      <c r="AU320" s="212"/>
      <c r="AV320" s="212"/>
      <c r="AW320" s="212" t="s">
        <v>273</v>
      </c>
    </row>
    <row r="321" spans="1:49" s="143" customFormat="1" ht="90">
      <c r="A321" s="194">
        <v>7</v>
      </c>
      <c r="B321" s="194" t="s">
        <v>2706</v>
      </c>
      <c r="C321" s="194" t="s">
        <v>131</v>
      </c>
      <c r="D321" s="194" t="s">
        <v>1321</v>
      </c>
      <c r="E321" s="194" t="s">
        <v>71</v>
      </c>
      <c r="F321" s="194">
        <v>890132</v>
      </c>
      <c r="G321" s="195" t="s">
        <v>1344</v>
      </c>
      <c r="H321" s="194" t="s">
        <v>893</v>
      </c>
      <c r="I321" s="196" t="s">
        <v>270</v>
      </c>
      <c r="J321" s="194" t="s">
        <v>135</v>
      </c>
      <c r="K321" s="194" t="s">
        <v>136</v>
      </c>
      <c r="L321" s="197" t="s">
        <v>137</v>
      </c>
      <c r="M321" s="197" t="s">
        <v>125</v>
      </c>
      <c r="N321" s="194" t="s">
        <v>138</v>
      </c>
      <c r="O321" s="198">
        <v>2649</v>
      </c>
      <c r="P321" s="198">
        <v>1656</v>
      </c>
      <c r="Q321" s="198">
        <v>2649</v>
      </c>
      <c r="R321" s="198">
        <f t="shared" si="34"/>
        <v>3125.8199999999997</v>
      </c>
      <c r="S321" s="194" t="s">
        <v>214</v>
      </c>
      <c r="T321" s="197" t="s">
        <v>131</v>
      </c>
      <c r="U321" s="197" t="s">
        <v>215</v>
      </c>
      <c r="V321" s="199">
        <f>W321-45</f>
        <v>42788</v>
      </c>
      <c r="W321" s="199">
        <f t="shared" si="36"/>
        <v>42833</v>
      </c>
      <c r="X321" s="196"/>
      <c r="Y321" s="196"/>
      <c r="Z321" s="196"/>
      <c r="AA321" s="196"/>
      <c r="AB321" s="200" t="s">
        <v>1344</v>
      </c>
      <c r="AC321" s="194" t="s">
        <v>941</v>
      </c>
      <c r="AD321" s="196">
        <v>796</v>
      </c>
      <c r="AE321" s="196" t="s">
        <v>555</v>
      </c>
      <c r="AF321" s="194">
        <v>1</v>
      </c>
      <c r="AG321" s="201">
        <v>45</v>
      </c>
      <c r="AH321" s="199" t="s">
        <v>197</v>
      </c>
      <c r="AI321" s="199">
        <v>42853</v>
      </c>
      <c r="AJ321" s="199">
        <v>42856</v>
      </c>
      <c r="AK321" s="199">
        <v>43220</v>
      </c>
      <c r="AL321" s="196" t="s">
        <v>310</v>
      </c>
      <c r="AM321" s="196"/>
      <c r="AN321" s="198"/>
      <c r="AO321" s="196"/>
      <c r="AP321" s="196"/>
      <c r="AQ321" s="196"/>
      <c r="AR321" s="196"/>
      <c r="AS321" s="196"/>
      <c r="AT321" s="196"/>
      <c r="AU321" s="196"/>
      <c r="AV321" s="196"/>
      <c r="AW321" s="196" t="s">
        <v>273</v>
      </c>
    </row>
    <row r="322" spans="1:49" s="143" customFormat="1" ht="90">
      <c r="A322" s="194">
        <v>7</v>
      </c>
      <c r="B322" s="194" t="s">
        <v>2706</v>
      </c>
      <c r="C322" s="194" t="s">
        <v>131</v>
      </c>
      <c r="D322" s="194" t="s">
        <v>1321</v>
      </c>
      <c r="E322" s="194" t="s">
        <v>71</v>
      </c>
      <c r="F322" s="194">
        <v>890132</v>
      </c>
      <c r="G322" s="195" t="s">
        <v>1344</v>
      </c>
      <c r="H322" s="194" t="s">
        <v>893</v>
      </c>
      <c r="I322" s="196" t="s">
        <v>270</v>
      </c>
      <c r="J322" s="194" t="s">
        <v>135</v>
      </c>
      <c r="K322" s="194" t="s">
        <v>136</v>
      </c>
      <c r="L322" s="197" t="s">
        <v>137</v>
      </c>
      <c r="M322" s="197" t="s">
        <v>124</v>
      </c>
      <c r="N322" s="194" t="s">
        <v>138</v>
      </c>
      <c r="O322" s="198">
        <v>5659</v>
      </c>
      <c r="P322" s="198">
        <v>3537</v>
      </c>
      <c r="Q322" s="198">
        <v>5659</v>
      </c>
      <c r="R322" s="198">
        <f t="shared" si="34"/>
        <v>6677.62</v>
      </c>
      <c r="S322" s="194" t="s">
        <v>214</v>
      </c>
      <c r="T322" s="197" t="s">
        <v>131</v>
      </c>
      <c r="U322" s="197" t="s">
        <v>215</v>
      </c>
      <c r="V322" s="199">
        <f>W322-45</f>
        <v>42788</v>
      </c>
      <c r="W322" s="199">
        <f t="shared" si="36"/>
        <v>42833</v>
      </c>
      <c r="X322" s="196"/>
      <c r="Y322" s="196"/>
      <c r="Z322" s="196"/>
      <c r="AA322" s="196"/>
      <c r="AB322" s="200" t="s">
        <v>1344</v>
      </c>
      <c r="AC322" s="194" t="s">
        <v>941</v>
      </c>
      <c r="AD322" s="196">
        <v>796</v>
      </c>
      <c r="AE322" s="196" t="s">
        <v>555</v>
      </c>
      <c r="AF322" s="194">
        <v>1</v>
      </c>
      <c r="AG322" s="201">
        <v>45</v>
      </c>
      <c r="AH322" s="199" t="s">
        <v>197</v>
      </c>
      <c r="AI322" s="199">
        <v>42853</v>
      </c>
      <c r="AJ322" s="199">
        <v>42856</v>
      </c>
      <c r="AK322" s="199">
        <v>43220</v>
      </c>
      <c r="AL322" s="196" t="s">
        <v>310</v>
      </c>
      <c r="AM322" s="196"/>
      <c r="AN322" s="198"/>
      <c r="AO322" s="196"/>
      <c r="AP322" s="196"/>
      <c r="AQ322" s="196"/>
      <c r="AR322" s="196"/>
      <c r="AS322" s="196"/>
      <c r="AT322" s="196"/>
      <c r="AU322" s="196"/>
      <c r="AV322" s="196"/>
      <c r="AW322" s="196" t="s">
        <v>273</v>
      </c>
    </row>
    <row r="323" spans="1:49" s="143" customFormat="1" ht="78.75">
      <c r="A323" s="136">
        <v>7</v>
      </c>
      <c r="B323" s="136" t="s">
        <v>1345</v>
      </c>
      <c r="C323" s="136" t="s">
        <v>131</v>
      </c>
      <c r="D323" s="136" t="s">
        <v>1346</v>
      </c>
      <c r="E323" s="136" t="s">
        <v>5250</v>
      </c>
      <c r="F323" s="136">
        <v>890135</v>
      </c>
      <c r="G323" s="10" t="s">
        <v>1347</v>
      </c>
      <c r="H323" s="136" t="s">
        <v>474</v>
      </c>
      <c r="I323" s="9" t="s">
        <v>2590</v>
      </c>
      <c r="J323" s="136" t="s">
        <v>135</v>
      </c>
      <c r="K323" s="136" t="s">
        <v>136</v>
      </c>
      <c r="L323" s="140" t="s">
        <v>137</v>
      </c>
      <c r="M323" s="140" t="s">
        <v>107</v>
      </c>
      <c r="N323" s="136" t="s">
        <v>1349</v>
      </c>
      <c r="O323" s="137">
        <v>630</v>
      </c>
      <c r="P323" s="137">
        <v>630</v>
      </c>
      <c r="Q323" s="137">
        <v>630</v>
      </c>
      <c r="R323" s="137">
        <f t="shared" si="34"/>
        <v>743.4</v>
      </c>
      <c r="S323" s="136" t="s">
        <v>214</v>
      </c>
      <c r="T323" s="140" t="s">
        <v>131</v>
      </c>
      <c r="U323" s="140" t="s">
        <v>215</v>
      </c>
      <c r="V323" s="8">
        <f>W323-45</f>
        <v>42690</v>
      </c>
      <c r="W323" s="8">
        <f t="shared" si="36"/>
        <v>42735</v>
      </c>
      <c r="X323" s="9"/>
      <c r="Y323" s="9"/>
      <c r="Z323" s="9"/>
      <c r="AA323" s="9"/>
      <c r="AB323" s="141" t="s">
        <v>1347</v>
      </c>
      <c r="AC323" s="136" t="s">
        <v>941</v>
      </c>
      <c r="AD323" s="9">
        <v>796</v>
      </c>
      <c r="AE323" s="9" t="s">
        <v>555</v>
      </c>
      <c r="AF323" s="136">
        <v>1</v>
      </c>
      <c r="AG323" s="142">
        <v>45</v>
      </c>
      <c r="AH323" s="8" t="s">
        <v>197</v>
      </c>
      <c r="AI323" s="8">
        <v>42755</v>
      </c>
      <c r="AJ323" s="8">
        <v>42826</v>
      </c>
      <c r="AK323" s="8">
        <v>43190</v>
      </c>
      <c r="AL323" s="9" t="s">
        <v>310</v>
      </c>
      <c r="AM323" s="9"/>
      <c r="AN323" s="137"/>
      <c r="AO323" s="9"/>
      <c r="AP323" s="9"/>
      <c r="AQ323" s="9"/>
      <c r="AR323" s="9"/>
      <c r="AS323" s="9"/>
      <c r="AT323" s="9"/>
      <c r="AU323" s="9"/>
      <c r="AV323" s="9"/>
      <c r="AW323" s="9" t="s">
        <v>273</v>
      </c>
    </row>
    <row r="324" spans="1:49" s="143" customFormat="1" ht="123.75">
      <c r="A324" s="210">
        <v>7</v>
      </c>
      <c r="B324" s="210" t="s">
        <v>1350</v>
      </c>
      <c r="C324" s="210" t="s">
        <v>131</v>
      </c>
      <c r="D324" s="210" t="s">
        <v>1327</v>
      </c>
      <c r="E324" s="210" t="s">
        <v>71</v>
      </c>
      <c r="F324" s="210">
        <v>890136</v>
      </c>
      <c r="G324" s="211" t="s">
        <v>1351</v>
      </c>
      <c r="H324" s="210" t="s">
        <v>1352</v>
      </c>
      <c r="I324" s="212" t="s">
        <v>893</v>
      </c>
      <c r="J324" s="210" t="s">
        <v>135</v>
      </c>
      <c r="K324" s="210" t="s">
        <v>136</v>
      </c>
      <c r="L324" s="213" t="s">
        <v>137</v>
      </c>
      <c r="M324" s="213" t="s">
        <v>471</v>
      </c>
      <c r="N324" s="210" t="s">
        <v>1330</v>
      </c>
      <c r="O324" s="214">
        <v>54535</v>
      </c>
      <c r="P324" s="213" t="s">
        <v>471</v>
      </c>
      <c r="Q324" s="214">
        <v>54535</v>
      </c>
      <c r="R324" s="214">
        <f t="shared" si="34"/>
        <v>64351.299999999996</v>
      </c>
      <c r="S324" s="213" t="str">
        <f>IF(R324&gt;10000,"Открытый конкурс","Открытый запрос предложений")</f>
        <v>Открытый конкурс</v>
      </c>
      <c r="T324" s="213" t="s">
        <v>131</v>
      </c>
      <c r="U324" s="213" t="s">
        <v>215</v>
      </c>
      <c r="V324" s="215">
        <f>W324-60</f>
        <v>42839</v>
      </c>
      <c r="W324" s="215">
        <f t="shared" si="36"/>
        <v>42899</v>
      </c>
      <c r="X324" s="212"/>
      <c r="Y324" s="212"/>
      <c r="Z324" s="212"/>
      <c r="AA324" s="212"/>
      <c r="AB324" s="216" t="s">
        <v>1351</v>
      </c>
      <c r="AC324" s="210" t="s">
        <v>941</v>
      </c>
      <c r="AD324" s="212">
        <v>796</v>
      </c>
      <c r="AE324" s="212" t="s">
        <v>555</v>
      </c>
      <c r="AF324" s="210">
        <v>1</v>
      </c>
      <c r="AG324" s="217">
        <v>45</v>
      </c>
      <c r="AH324" s="215" t="s">
        <v>197</v>
      </c>
      <c r="AI324" s="215">
        <v>42919</v>
      </c>
      <c r="AJ324" s="215">
        <v>42917</v>
      </c>
      <c r="AK324" s="215">
        <v>43281</v>
      </c>
      <c r="AL324" s="212" t="s">
        <v>310</v>
      </c>
      <c r="AM324" s="212"/>
      <c r="AN324" s="214"/>
      <c r="AO324" s="212"/>
      <c r="AP324" s="212"/>
      <c r="AQ324" s="212"/>
      <c r="AR324" s="212"/>
      <c r="AS324" s="212"/>
      <c r="AT324" s="212"/>
      <c r="AU324" s="212"/>
      <c r="AV324" s="212"/>
      <c r="AW324" s="212"/>
    </row>
    <row r="325" spans="1:49" s="143" customFormat="1" ht="123.75">
      <c r="A325" s="194">
        <v>7</v>
      </c>
      <c r="B325" s="194" t="s">
        <v>2707</v>
      </c>
      <c r="C325" s="194" t="s">
        <v>2707</v>
      </c>
      <c r="D325" s="194" t="s">
        <v>1327</v>
      </c>
      <c r="E325" s="194" t="s">
        <v>71</v>
      </c>
      <c r="F325" s="194" t="s">
        <v>2707</v>
      </c>
      <c r="G325" s="195" t="s">
        <v>1351</v>
      </c>
      <c r="H325" s="194" t="s">
        <v>1352</v>
      </c>
      <c r="I325" s="196" t="s">
        <v>893</v>
      </c>
      <c r="J325" s="194" t="s">
        <v>135</v>
      </c>
      <c r="K325" s="194" t="s">
        <v>136</v>
      </c>
      <c r="L325" s="197" t="s">
        <v>137</v>
      </c>
      <c r="M325" s="197" t="s">
        <v>124</v>
      </c>
      <c r="N325" s="194" t="s">
        <v>1330</v>
      </c>
      <c r="O325" s="198">
        <v>52146.9</v>
      </c>
      <c r="P325" s="198">
        <v>27060</v>
      </c>
      <c r="Q325" s="198">
        <v>52146.9</v>
      </c>
      <c r="R325" s="198">
        <f t="shared" si="34"/>
        <v>61533.341999999997</v>
      </c>
      <c r="S325" s="194" t="s">
        <v>906</v>
      </c>
      <c r="T325" s="197" t="s">
        <v>131</v>
      </c>
      <c r="U325" s="197" t="s">
        <v>215</v>
      </c>
      <c r="V325" s="199">
        <f>W325-60</f>
        <v>42839</v>
      </c>
      <c r="W325" s="199">
        <f t="shared" si="36"/>
        <v>42899</v>
      </c>
      <c r="X325" s="196"/>
      <c r="Y325" s="196"/>
      <c r="Z325" s="196"/>
      <c r="AA325" s="196"/>
      <c r="AB325" s="200" t="s">
        <v>1351</v>
      </c>
      <c r="AC325" s="194" t="s">
        <v>941</v>
      </c>
      <c r="AD325" s="196">
        <v>796</v>
      </c>
      <c r="AE325" s="196" t="s">
        <v>555</v>
      </c>
      <c r="AF325" s="194">
        <v>1</v>
      </c>
      <c r="AG325" s="201">
        <v>45</v>
      </c>
      <c r="AH325" s="199" t="s">
        <v>197</v>
      </c>
      <c r="AI325" s="199">
        <v>42919</v>
      </c>
      <c r="AJ325" s="199">
        <v>42917</v>
      </c>
      <c r="AK325" s="199">
        <v>43281</v>
      </c>
      <c r="AL325" s="196" t="s">
        <v>310</v>
      </c>
      <c r="AM325" s="196"/>
      <c r="AN325" s="198"/>
      <c r="AO325" s="196"/>
      <c r="AP325" s="196"/>
      <c r="AQ325" s="196"/>
      <c r="AR325" s="196"/>
      <c r="AS325" s="196"/>
      <c r="AT325" s="196"/>
      <c r="AU325" s="196"/>
      <c r="AV325" s="196"/>
      <c r="AW325" s="196"/>
    </row>
    <row r="326" spans="1:49" s="143" customFormat="1" ht="123.75">
      <c r="A326" s="194">
        <v>7</v>
      </c>
      <c r="B326" s="194" t="s">
        <v>2707</v>
      </c>
      <c r="C326" s="194" t="s">
        <v>2707</v>
      </c>
      <c r="D326" s="194" t="s">
        <v>1327</v>
      </c>
      <c r="E326" s="194" t="s">
        <v>71</v>
      </c>
      <c r="F326" s="194" t="s">
        <v>2707</v>
      </c>
      <c r="G326" s="195" t="s">
        <v>1351</v>
      </c>
      <c r="H326" s="194" t="s">
        <v>1352</v>
      </c>
      <c r="I326" s="196" t="s">
        <v>893</v>
      </c>
      <c r="J326" s="194" t="s">
        <v>135</v>
      </c>
      <c r="K326" s="194" t="s">
        <v>136</v>
      </c>
      <c r="L326" s="197" t="s">
        <v>137</v>
      </c>
      <c r="M326" s="197" t="s">
        <v>123</v>
      </c>
      <c r="N326" s="194" t="s">
        <v>1330</v>
      </c>
      <c r="O326" s="198">
        <v>2388.1</v>
      </c>
      <c r="P326" s="198">
        <v>1193.4000000000001</v>
      </c>
      <c r="Q326" s="198">
        <v>2388.1</v>
      </c>
      <c r="R326" s="198">
        <f t="shared" si="34"/>
        <v>2817.9579999999996</v>
      </c>
      <c r="S326" s="194" t="s">
        <v>906</v>
      </c>
      <c r="T326" s="197" t="s">
        <v>131</v>
      </c>
      <c r="U326" s="197" t="s">
        <v>215</v>
      </c>
      <c r="V326" s="199">
        <f>W326-60</f>
        <v>42839</v>
      </c>
      <c r="W326" s="199">
        <f t="shared" si="36"/>
        <v>42899</v>
      </c>
      <c r="X326" s="196"/>
      <c r="Y326" s="196"/>
      <c r="Z326" s="196"/>
      <c r="AA326" s="196"/>
      <c r="AB326" s="200" t="s">
        <v>1351</v>
      </c>
      <c r="AC326" s="194" t="s">
        <v>941</v>
      </c>
      <c r="AD326" s="196">
        <v>796</v>
      </c>
      <c r="AE326" s="196" t="s">
        <v>555</v>
      </c>
      <c r="AF326" s="194">
        <v>1</v>
      </c>
      <c r="AG326" s="201">
        <v>45</v>
      </c>
      <c r="AH326" s="199" t="s">
        <v>197</v>
      </c>
      <c r="AI326" s="199">
        <v>42919</v>
      </c>
      <c r="AJ326" s="199">
        <v>42917</v>
      </c>
      <c r="AK326" s="199">
        <v>43281</v>
      </c>
      <c r="AL326" s="196" t="s">
        <v>310</v>
      </c>
      <c r="AM326" s="196"/>
      <c r="AN326" s="198"/>
      <c r="AO326" s="196"/>
      <c r="AP326" s="196"/>
      <c r="AQ326" s="196"/>
      <c r="AR326" s="196"/>
      <c r="AS326" s="196"/>
      <c r="AT326" s="196"/>
      <c r="AU326" s="196"/>
      <c r="AV326" s="196"/>
      <c r="AW326" s="196"/>
    </row>
    <row r="327" spans="1:49" s="143" customFormat="1" ht="90">
      <c r="A327" s="136">
        <v>7</v>
      </c>
      <c r="B327" s="136" t="s">
        <v>1353</v>
      </c>
      <c r="C327" s="136" t="s">
        <v>131</v>
      </c>
      <c r="D327" s="136" t="s">
        <v>1327</v>
      </c>
      <c r="E327" s="136" t="s">
        <v>71</v>
      </c>
      <c r="F327" s="136">
        <v>890137</v>
      </c>
      <c r="G327" s="10" t="s">
        <v>1354</v>
      </c>
      <c r="H327" s="136" t="s">
        <v>1352</v>
      </c>
      <c r="I327" s="9" t="s">
        <v>893</v>
      </c>
      <c r="J327" s="136" t="s">
        <v>135</v>
      </c>
      <c r="K327" s="136" t="s">
        <v>136</v>
      </c>
      <c r="L327" s="140" t="s">
        <v>137</v>
      </c>
      <c r="M327" s="140" t="s">
        <v>124</v>
      </c>
      <c r="N327" s="136" t="s">
        <v>1330</v>
      </c>
      <c r="O327" s="137">
        <v>46886</v>
      </c>
      <c r="P327" s="137">
        <v>25000</v>
      </c>
      <c r="Q327" s="137">
        <v>46886</v>
      </c>
      <c r="R327" s="137">
        <f t="shared" si="34"/>
        <v>55325.479999999996</v>
      </c>
      <c r="S327" s="140" t="str">
        <f>IF(R327&gt;10000,"Открытый конкурс","Открытый запрос предложений")</f>
        <v>Открытый конкурс</v>
      </c>
      <c r="T327" s="140" t="s">
        <v>131</v>
      </c>
      <c r="U327" s="140" t="s">
        <v>215</v>
      </c>
      <c r="V327" s="8">
        <f>W327-60</f>
        <v>42816</v>
      </c>
      <c r="W327" s="8">
        <f t="shared" si="36"/>
        <v>42876</v>
      </c>
      <c r="X327" s="9"/>
      <c r="Y327" s="9"/>
      <c r="Z327" s="9"/>
      <c r="AA327" s="9"/>
      <c r="AB327" s="141" t="s">
        <v>1354</v>
      </c>
      <c r="AC327" s="136" t="s">
        <v>941</v>
      </c>
      <c r="AD327" s="9">
        <v>796</v>
      </c>
      <c r="AE327" s="9" t="s">
        <v>555</v>
      </c>
      <c r="AF327" s="136">
        <v>1</v>
      </c>
      <c r="AG327" s="142">
        <v>45</v>
      </c>
      <c r="AH327" s="8" t="s">
        <v>197</v>
      </c>
      <c r="AI327" s="8">
        <v>42896</v>
      </c>
      <c r="AJ327" s="8">
        <v>42896</v>
      </c>
      <c r="AK327" s="8">
        <v>43260</v>
      </c>
      <c r="AL327" s="9" t="s">
        <v>310</v>
      </c>
      <c r="AM327" s="9"/>
      <c r="AN327" s="137"/>
      <c r="AO327" s="9"/>
      <c r="AP327" s="9"/>
      <c r="AQ327" s="9"/>
      <c r="AR327" s="9"/>
      <c r="AS327" s="9"/>
      <c r="AT327" s="9"/>
      <c r="AU327" s="9"/>
      <c r="AV327" s="9"/>
      <c r="AW327" s="9"/>
    </row>
    <row r="328" spans="1:49" s="143" customFormat="1" ht="33.75">
      <c r="A328" s="136">
        <v>3</v>
      </c>
      <c r="B328" s="136" t="s">
        <v>1355</v>
      </c>
      <c r="C328" s="136" t="s">
        <v>131</v>
      </c>
      <c r="D328" s="136" t="s">
        <v>1327</v>
      </c>
      <c r="E328" s="136" t="s">
        <v>71</v>
      </c>
      <c r="F328" s="136">
        <v>890138</v>
      </c>
      <c r="G328" s="10" t="s">
        <v>1356</v>
      </c>
      <c r="H328" s="136" t="s">
        <v>1357</v>
      </c>
      <c r="I328" s="9" t="s">
        <v>1358</v>
      </c>
      <c r="J328" s="136" t="s">
        <v>136</v>
      </c>
      <c r="K328" s="136" t="s">
        <v>136</v>
      </c>
      <c r="L328" s="140" t="s">
        <v>137</v>
      </c>
      <c r="M328" s="140" t="s">
        <v>96</v>
      </c>
      <c r="N328" s="136" t="s">
        <v>1330</v>
      </c>
      <c r="O328" s="137">
        <v>5800</v>
      </c>
      <c r="P328" s="137">
        <v>5800</v>
      </c>
      <c r="Q328" s="137">
        <v>5800</v>
      </c>
      <c r="R328" s="137">
        <f t="shared" si="34"/>
        <v>6844</v>
      </c>
      <c r="S328" s="136" t="s">
        <v>214</v>
      </c>
      <c r="T328" s="140" t="s">
        <v>131</v>
      </c>
      <c r="U328" s="140" t="s">
        <v>215</v>
      </c>
      <c r="V328" s="8">
        <f t="shared" ref="V328:V337" si="37">W328-45</f>
        <v>42671</v>
      </c>
      <c r="W328" s="8">
        <f t="shared" si="36"/>
        <v>42716</v>
      </c>
      <c r="X328" s="9"/>
      <c r="Y328" s="9"/>
      <c r="Z328" s="9"/>
      <c r="AA328" s="9"/>
      <c r="AB328" s="141" t="s">
        <v>1356</v>
      </c>
      <c r="AC328" s="136" t="s">
        <v>941</v>
      </c>
      <c r="AD328" s="9">
        <v>796</v>
      </c>
      <c r="AE328" s="9" t="s">
        <v>555</v>
      </c>
      <c r="AF328" s="136">
        <v>1</v>
      </c>
      <c r="AG328" s="142">
        <v>45</v>
      </c>
      <c r="AH328" s="8" t="s">
        <v>197</v>
      </c>
      <c r="AI328" s="8">
        <v>42736</v>
      </c>
      <c r="AJ328" s="8">
        <v>42736</v>
      </c>
      <c r="AK328" s="146">
        <v>43100</v>
      </c>
      <c r="AL328" s="9">
        <v>2017</v>
      </c>
      <c r="AM328" s="9"/>
      <c r="AN328" s="137"/>
      <c r="AO328" s="9"/>
      <c r="AP328" s="9"/>
      <c r="AQ328" s="9"/>
      <c r="AR328" s="9"/>
      <c r="AS328" s="9"/>
      <c r="AT328" s="9"/>
      <c r="AU328" s="9"/>
      <c r="AV328" s="9"/>
      <c r="AW328" s="9"/>
    </row>
    <row r="329" spans="1:49" s="143" customFormat="1" ht="33.75">
      <c r="A329" s="136">
        <v>3</v>
      </c>
      <c r="B329" s="136" t="s">
        <v>1359</v>
      </c>
      <c r="C329" s="136" t="s">
        <v>131</v>
      </c>
      <c r="D329" s="136" t="s">
        <v>1327</v>
      </c>
      <c r="E329" s="136" t="s">
        <v>71</v>
      </c>
      <c r="F329" s="136">
        <v>890139</v>
      </c>
      <c r="G329" s="10" t="s">
        <v>1360</v>
      </c>
      <c r="H329" s="136" t="s">
        <v>1357</v>
      </c>
      <c r="I329" s="9" t="s">
        <v>2589</v>
      </c>
      <c r="J329" s="136" t="s">
        <v>135</v>
      </c>
      <c r="K329" s="136" t="s">
        <v>136</v>
      </c>
      <c r="L329" s="140" t="s">
        <v>137</v>
      </c>
      <c r="M329" s="140" t="s">
        <v>96</v>
      </c>
      <c r="N329" s="136" t="s">
        <v>1330</v>
      </c>
      <c r="O329" s="137">
        <v>4000</v>
      </c>
      <c r="P329" s="137">
        <v>4000</v>
      </c>
      <c r="Q329" s="137">
        <v>4000</v>
      </c>
      <c r="R329" s="137">
        <f t="shared" si="34"/>
        <v>4720</v>
      </c>
      <c r="S329" s="136" t="s">
        <v>214</v>
      </c>
      <c r="T329" s="140" t="s">
        <v>131</v>
      </c>
      <c r="U329" s="140" t="s">
        <v>215</v>
      </c>
      <c r="V329" s="8">
        <f t="shared" si="37"/>
        <v>42671</v>
      </c>
      <c r="W329" s="8">
        <f t="shared" si="36"/>
        <v>42716</v>
      </c>
      <c r="X329" s="9"/>
      <c r="Y329" s="9"/>
      <c r="Z329" s="9"/>
      <c r="AA329" s="9"/>
      <c r="AB329" s="141" t="s">
        <v>1360</v>
      </c>
      <c r="AC329" s="136" t="s">
        <v>941</v>
      </c>
      <c r="AD329" s="9">
        <v>796</v>
      </c>
      <c r="AE329" s="9" t="s">
        <v>555</v>
      </c>
      <c r="AF329" s="136">
        <v>1</v>
      </c>
      <c r="AG329" s="142">
        <v>45</v>
      </c>
      <c r="AH329" s="8" t="s">
        <v>197</v>
      </c>
      <c r="AI329" s="8">
        <v>42736</v>
      </c>
      <c r="AJ329" s="8">
        <v>42736</v>
      </c>
      <c r="AK329" s="146">
        <v>43100</v>
      </c>
      <c r="AL329" s="9">
        <v>2017</v>
      </c>
      <c r="AM329" s="9"/>
      <c r="AN329" s="137"/>
      <c r="AO329" s="9"/>
      <c r="AP329" s="9"/>
      <c r="AQ329" s="9"/>
      <c r="AR329" s="9"/>
      <c r="AS329" s="9"/>
      <c r="AT329" s="9"/>
      <c r="AU329" s="9"/>
      <c r="AV329" s="9"/>
      <c r="AW329" s="9"/>
    </row>
    <row r="330" spans="1:49" s="143" customFormat="1" ht="56.25">
      <c r="A330" s="136">
        <v>3</v>
      </c>
      <c r="B330" s="136" t="s">
        <v>1361</v>
      </c>
      <c r="C330" s="136" t="s">
        <v>131</v>
      </c>
      <c r="D330" s="136" t="s">
        <v>1305</v>
      </c>
      <c r="E330" s="136" t="s">
        <v>71</v>
      </c>
      <c r="F330" s="136">
        <v>890141</v>
      </c>
      <c r="G330" s="10" t="s">
        <v>1362</v>
      </c>
      <c r="H330" s="136" t="s">
        <v>1307</v>
      </c>
      <c r="I330" s="9" t="s">
        <v>2595</v>
      </c>
      <c r="J330" s="136" t="s">
        <v>135</v>
      </c>
      <c r="K330" s="136" t="s">
        <v>136</v>
      </c>
      <c r="L330" s="140" t="s">
        <v>137</v>
      </c>
      <c r="M330" s="140" t="s">
        <v>96</v>
      </c>
      <c r="N330" s="136" t="s">
        <v>138</v>
      </c>
      <c r="O330" s="137">
        <v>1200</v>
      </c>
      <c r="P330" s="137">
        <v>1200</v>
      </c>
      <c r="Q330" s="137">
        <v>1200</v>
      </c>
      <c r="R330" s="137">
        <f t="shared" si="34"/>
        <v>1416</v>
      </c>
      <c r="S330" s="136" t="s">
        <v>214</v>
      </c>
      <c r="T330" s="140" t="s">
        <v>131</v>
      </c>
      <c r="U330" s="140" t="s">
        <v>215</v>
      </c>
      <c r="V330" s="8">
        <f t="shared" si="37"/>
        <v>42702</v>
      </c>
      <c r="W330" s="8">
        <f t="shared" si="36"/>
        <v>42747</v>
      </c>
      <c r="X330" s="9"/>
      <c r="Y330" s="9"/>
      <c r="Z330" s="9"/>
      <c r="AA330" s="9"/>
      <c r="AB330" s="141" t="s">
        <v>1362</v>
      </c>
      <c r="AC330" s="136" t="s">
        <v>941</v>
      </c>
      <c r="AD330" s="9">
        <v>796</v>
      </c>
      <c r="AE330" s="9" t="s">
        <v>555</v>
      </c>
      <c r="AF330" s="136">
        <v>1</v>
      </c>
      <c r="AG330" s="142">
        <v>45</v>
      </c>
      <c r="AH330" s="8" t="s">
        <v>197</v>
      </c>
      <c r="AI330" s="8">
        <v>42767</v>
      </c>
      <c r="AJ330" s="8">
        <v>42767</v>
      </c>
      <c r="AK330" s="146">
        <v>43100</v>
      </c>
      <c r="AL330" s="9">
        <v>2017</v>
      </c>
      <c r="AM330" s="9"/>
      <c r="AN330" s="137"/>
      <c r="AO330" s="9"/>
      <c r="AP330" s="9"/>
      <c r="AQ330" s="9"/>
      <c r="AR330" s="9"/>
      <c r="AS330" s="9"/>
      <c r="AT330" s="9"/>
      <c r="AU330" s="9"/>
      <c r="AV330" s="9"/>
      <c r="AW330" s="9"/>
    </row>
    <row r="331" spans="1:49" s="143" customFormat="1" ht="90">
      <c r="A331" s="136">
        <v>3</v>
      </c>
      <c r="B331" s="136" t="s">
        <v>1363</v>
      </c>
      <c r="C331" s="136" t="s">
        <v>131</v>
      </c>
      <c r="D331" s="136" t="s">
        <v>1305</v>
      </c>
      <c r="E331" s="136" t="s">
        <v>71</v>
      </c>
      <c r="F331" s="136">
        <v>890142</v>
      </c>
      <c r="G331" s="10" t="s">
        <v>1364</v>
      </c>
      <c r="H331" s="136" t="s">
        <v>1307</v>
      </c>
      <c r="I331" s="9" t="s">
        <v>1049</v>
      </c>
      <c r="J331" s="136" t="s">
        <v>135</v>
      </c>
      <c r="K331" s="136" t="s">
        <v>136</v>
      </c>
      <c r="L331" s="140" t="s">
        <v>137</v>
      </c>
      <c r="M331" s="140" t="s">
        <v>96</v>
      </c>
      <c r="N331" s="136" t="s">
        <v>138</v>
      </c>
      <c r="O331" s="137">
        <v>1016.9</v>
      </c>
      <c r="P331" s="137">
        <v>1016.9</v>
      </c>
      <c r="Q331" s="137">
        <v>1016.9</v>
      </c>
      <c r="R331" s="137">
        <f t="shared" si="34"/>
        <v>1199.942</v>
      </c>
      <c r="S331" s="136" t="s">
        <v>214</v>
      </c>
      <c r="T331" s="140" t="s">
        <v>131</v>
      </c>
      <c r="U331" s="140" t="s">
        <v>215</v>
      </c>
      <c r="V331" s="8">
        <f t="shared" si="37"/>
        <v>42671</v>
      </c>
      <c r="W331" s="8">
        <f t="shared" si="36"/>
        <v>42716</v>
      </c>
      <c r="X331" s="9"/>
      <c r="Y331" s="9"/>
      <c r="Z331" s="9"/>
      <c r="AA331" s="9"/>
      <c r="AB331" s="141" t="s">
        <v>1364</v>
      </c>
      <c r="AC331" s="136" t="s">
        <v>941</v>
      </c>
      <c r="AD331" s="9">
        <v>796</v>
      </c>
      <c r="AE331" s="9" t="s">
        <v>555</v>
      </c>
      <c r="AF331" s="136">
        <v>1</v>
      </c>
      <c r="AG331" s="142">
        <v>45</v>
      </c>
      <c r="AH331" s="8" t="s">
        <v>197</v>
      </c>
      <c r="AI331" s="8">
        <v>42736</v>
      </c>
      <c r="AJ331" s="8">
        <v>42736</v>
      </c>
      <c r="AK331" s="146">
        <v>43100</v>
      </c>
      <c r="AL331" s="9">
        <v>2017</v>
      </c>
      <c r="AM331" s="9"/>
      <c r="AN331" s="137"/>
      <c r="AO331" s="9"/>
      <c r="AP331" s="9"/>
      <c r="AQ331" s="9"/>
      <c r="AR331" s="9"/>
      <c r="AS331" s="9"/>
      <c r="AT331" s="9"/>
      <c r="AU331" s="9"/>
      <c r="AV331" s="9"/>
      <c r="AW331" s="9"/>
    </row>
    <row r="332" spans="1:49" s="143" customFormat="1" ht="45">
      <c r="A332" s="136">
        <v>3</v>
      </c>
      <c r="B332" s="136" t="s">
        <v>1365</v>
      </c>
      <c r="C332" s="136" t="s">
        <v>131</v>
      </c>
      <c r="D332" s="136" t="s">
        <v>1305</v>
      </c>
      <c r="E332" s="136" t="s">
        <v>71</v>
      </c>
      <c r="F332" s="136">
        <v>890143</v>
      </c>
      <c r="G332" s="10" t="s">
        <v>1366</v>
      </c>
      <c r="H332" s="136" t="s">
        <v>1307</v>
      </c>
      <c r="I332" s="9" t="s">
        <v>2010</v>
      </c>
      <c r="J332" s="136" t="s">
        <v>135</v>
      </c>
      <c r="K332" s="136" t="s">
        <v>136</v>
      </c>
      <c r="L332" s="140" t="s">
        <v>137</v>
      </c>
      <c r="M332" s="140" t="s">
        <v>96</v>
      </c>
      <c r="N332" s="136" t="s">
        <v>138</v>
      </c>
      <c r="O332" s="137">
        <v>820</v>
      </c>
      <c r="P332" s="137">
        <v>820</v>
      </c>
      <c r="Q332" s="137">
        <v>820</v>
      </c>
      <c r="R332" s="137">
        <f t="shared" si="34"/>
        <v>967.59999999999991</v>
      </c>
      <c r="S332" s="136" t="s">
        <v>214</v>
      </c>
      <c r="T332" s="140" t="s">
        <v>131</v>
      </c>
      <c r="U332" s="140" t="s">
        <v>215</v>
      </c>
      <c r="V332" s="8">
        <f t="shared" si="37"/>
        <v>42671</v>
      </c>
      <c r="W332" s="8">
        <f t="shared" si="36"/>
        <v>42716</v>
      </c>
      <c r="X332" s="9"/>
      <c r="Y332" s="9"/>
      <c r="Z332" s="9"/>
      <c r="AA332" s="9"/>
      <c r="AB332" s="141" t="s">
        <v>1366</v>
      </c>
      <c r="AC332" s="136" t="s">
        <v>941</v>
      </c>
      <c r="AD332" s="9">
        <v>796</v>
      </c>
      <c r="AE332" s="9" t="s">
        <v>555</v>
      </c>
      <c r="AF332" s="136">
        <v>1</v>
      </c>
      <c r="AG332" s="142">
        <v>45</v>
      </c>
      <c r="AH332" s="8" t="s">
        <v>197</v>
      </c>
      <c r="AI332" s="8">
        <v>42736</v>
      </c>
      <c r="AJ332" s="8">
        <v>42736</v>
      </c>
      <c r="AK332" s="146">
        <v>43100</v>
      </c>
      <c r="AL332" s="9">
        <v>2017</v>
      </c>
      <c r="AM332" s="9"/>
      <c r="AN332" s="137"/>
      <c r="AO332" s="9"/>
      <c r="AP332" s="9"/>
      <c r="AQ332" s="9"/>
      <c r="AR332" s="9"/>
      <c r="AS332" s="9"/>
      <c r="AT332" s="9"/>
      <c r="AU332" s="9"/>
      <c r="AV332" s="9"/>
      <c r="AW332" s="9"/>
    </row>
    <row r="333" spans="1:49" s="143" customFormat="1" ht="33.75">
      <c r="A333" s="136">
        <v>3</v>
      </c>
      <c r="B333" s="136" t="s">
        <v>1367</v>
      </c>
      <c r="C333" s="136" t="s">
        <v>131</v>
      </c>
      <c r="D333" s="136" t="s">
        <v>1346</v>
      </c>
      <c r="E333" s="136" t="s">
        <v>71</v>
      </c>
      <c r="F333" s="136">
        <v>890144</v>
      </c>
      <c r="G333" s="10" t="s">
        <v>1368</v>
      </c>
      <c r="H333" s="136" t="s">
        <v>1369</v>
      </c>
      <c r="I333" s="9" t="s">
        <v>1370</v>
      </c>
      <c r="J333" s="136" t="s">
        <v>135</v>
      </c>
      <c r="K333" s="136" t="s">
        <v>136</v>
      </c>
      <c r="L333" s="140" t="s">
        <v>137</v>
      </c>
      <c r="M333" s="140" t="s">
        <v>96</v>
      </c>
      <c r="N333" s="136" t="s">
        <v>1349</v>
      </c>
      <c r="O333" s="137">
        <v>1223.81</v>
      </c>
      <c r="P333" s="137">
        <v>1223.81</v>
      </c>
      <c r="Q333" s="137">
        <v>1223.81</v>
      </c>
      <c r="R333" s="137">
        <f t="shared" si="34"/>
        <v>1444.0957999999998</v>
      </c>
      <c r="S333" s="136" t="s">
        <v>214</v>
      </c>
      <c r="T333" s="140" t="s">
        <v>131</v>
      </c>
      <c r="U333" s="140" t="s">
        <v>215</v>
      </c>
      <c r="V333" s="8">
        <f t="shared" si="37"/>
        <v>42690</v>
      </c>
      <c r="W333" s="8">
        <f t="shared" si="36"/>
        <v>42735</v>
      </c>
      <c r="X333" s="9"/>
      <c r="Y333" s="9"/>
      <c r="Z333" s="9"/>
      <c r="AA333" s="9"/>
      <c r="AB333" s="141" t="s">
        <v>1368</v>
      </c>
      <c r="AC333" s="136" t="s">
        <v>941</v>
      </c>
      <c r="AD333" s="9">
        <v>796</v>
      </c>
      <c r="AE333" s="9" t="s">
        <v>555</v>
      </c>
      <c r="AF333" s="136">
        <v>1</v>
      </c>
      <c r="AG333" s="142">
        <v>45</v>
      </c>
      <c r="AH333" s="8" t="s">
        <v>197</v>
      </c>
      <c r="AI333" s="8">
        <v>42755</v>
      </c>
      <c r="AJ333" s="8">
        <v>42856</v>
      </c>
      <c r="AK333" s="8">
        <v>43343</v>
      </c>
      <c r="AL333" s="9">
        <v>2017</v>
      </c>
      <c r="AM333" s="9"/>
      <c r="AN333" s="137"/>
      <c r="AO333" s="9"/>
      <c r="AP333" s="9"/>
      <c r="AQ333" s="9"/>
      <c r="AR333" s="9"/>
      <c r="AS333" s="9"/>
      <c r="AT333" s="9"/>
      <c r="AU333" s="9"/>
      <c r="AV333" s="9"/>
      <c r="AW333" s="9"/>
    </row>
    <row r="334" spans="1:49" s="143" customFormat="1" ht="33.75">
      <c r="A334" s="136">
        <v>7</v>
      </c>
      <c r="B334" s="136" t="s">
        <v>1372</v>
      </c>
      <c r="C334" s="136" t="s">
        <v>131</v>
      </c>
      <c r="D334" s="136" t="s">
        <v>1327</v>
      </c>
      <c r="E334" s="136" t="s">
        <v>71</v>
      </c>
      <c r="F334" s="136">
        <v>890147</v>
      </c>
      <c r="G334" s="10" t="s">
        <v>1373</v>
      </c>
      <c r="H334" s="136" t="s">
        <v>544</v>
      </c>
      <c r="I334" s="9" t="s">
        <v>1374</v>
      </c>
      <c r="J334" s="136" t="s">
        <v>135</v>
      </c>
      <c r="K334" s="136" t="s">
        <v>136</v>
      </c>
      <c r="L334" s="140" t="s">
        <v>137</v>
      </c>
      <c r="M334" s="140" t="s">
        <v>126</v>
      </c>
      <c r="N334" s="136" t="s">
        <v>1330</v>
      </c>
      <c r="O334" s="137">
        <v>1100</v>
      </c>
      <c r="P334" s="137">
        <v>733.1</v>
      </c>
      <c r="Q334" s="137">
        <v>1100</v>
      </c>
      <c r="R334" s="137">
        <f t="shared" si="34"/>
        <v>1298</v>
      </c>
      <c r="S334" s="136" t="s">
        <v>214</v>
      </c>
      <c r="T334" s="140" t="s">
        <v>131</v>
      </c>
      <c r="U334" s="140" t="s">
        <v>215</v>
      </c>
      <c r="V334" s="8">
        <f t="shared" si="37"/>
        <v>42791</v>
      </c>
      <c r="W334" s="8">
        <f t="shared" si="36"/>
        <v>42836</v>
      </c>
      <c r="X334" s="9"/>
      <c r="Y334" s="9"/>
      <c r="Z334" s="9"/>
      <c r="AA334" s="9"/>
      <c r="AB334" s="141" t="s">
        <v>1373</v>
      </c>
      <c r="AC334" s="136" t="s">
        <v>941</v>
      </c>
      <c r="AD334" s="9">
        <v>796</v>
      </c>
      <c r="AE334" s="9" t="s">
        <v>555</v>
      </c>
      <c r="AF334" s="136">
        <v>1</v>
      </c>
      <c r="AG334" s="142">
        <v>45</v>
      </c>
      <c r="AH334" s="8" t="s">
        <v>197</v>
      </c>
      <c r="AI334" s="8">
        <v>42856</v>
      </c>
      <c r="AJ334" s="8">
        <v>42856</v>
      </c>
      <c r="AK334" s="8">
        <v>43220</v>
      </c>
      <c r="AL334" s="9" t="s">
        <v>310</v>
      </c>
      <c r="AM334" s="9"/>
      <c r="AN334" s="137"/>
      <c r="AO334" s="9"/>
      <c r="AP334" s="9"/>
      <c r="AQ334" s="9"/>
      <c r="AR334" s="9"/>
      <c r="AS334" s="9"/>
      <c r="AT334" s="9"/>
      <c r="AU334" s="9"/>
      <c r="AV334" s="9"/>
      <c r="AW334" s="9"/>
    </row>
    <row r="335" spans="1:49" s="143" customFormat="1" ht="45">
      <c r="A335" s="136">
        <v>7</v>
      </c>
      <c r="B335" s="136" t="s">
        <v>1375</v>
      </c>
      <c r="C335" s="136" t="s">
        <v>131</v>
      </c>
      <c r="D335" s="136" t="s">
        <v>1327</v>
      </c>
      <c r="E335" s="136" t="s">
        <v>71</v>
      </c>
      <c r="F335" s="136">
        <v>890148</v>
      </c>
      <c r="G335" s="10" t="s">
        <v>2705</v>
      </c>
      <c r="H335" s="136" t="s">
        <v>544</v>
      </c>
      <c r="I335" s="9" t="s">
        <v>1377</v>
      </c>
      <c r="J335" s="136" t="s">
        <v>136</v>
      </c>
      <c r="K335" s="136" t="s">
        <v>136</v>
      </c>
      <c r="L335" s="140" t="s">
        <v>137</v>
      </c>
      <c r="M335" s="140" t="s">
        <v>126</v>
      </c>
      <c r="N335" s="136" t="s">
        <v>1330</v>
      </c>
      <c r="O335" s="137">
        <v>2000</v>
      </c>
      <c r="P335" s="137">
        <v>2000</v>
      </c>
      <c r="Q335" s="137">
        <v>2000</v>
      </c>
      <c r="R335" s="137">
        <f t="shared" si="34"/>
        <v>2360</v>
      </c>
      <c r="S335" s="136" t="s">
        <v>214</v>
      </c>
      <c r="T335" s="140" t="s">
        <v>131</v>
      </c>
      <c r="U335" s="140" t="s">
        <v>215</v>
      </c>
      <c r="V335" s="8">
        <f t="shared" si="37"/>
        <v>42671</v>
      </c>
      <c r="W335" s="8">
        <f t="shared" si="36"/>
        <v>42716</v>
      </c>
      <c r="X335" s="9"/>
      <c r="Y335" s="9"/>
      <c r="Z335" s="9"/>
      <c r="AA335" s="9"/>
      <c r="AB335" s="141" t="s">
        <v>1376</v>
      </c>
      <c r="AC335" s="136" t="s">
        <v>941</v>
      </c>
      <c r="AD335" s="9">
        <v>796</v>
      </c>
      <c r="AE335" s="9" t="s">
        <v>555</v>
      </c>
      <c r="AF335" s="136">
        <v>1</v>
      </c>
      <c r="AG335" s="142">
        <v>45</v>
      </c>
      <c r="AH335" s="8" t="s">
        <v>197</v>
      </c>
      <c r="AI335" s="8">
        <v>42736</v>
      </c>
      <c r="AJ335" s="8">
        <v>42736</v>
      </c>
      <c r="AK335" s="146">
        <v>43100</v>
      </c>
      <c r="AL335" s="9">
        <v>2017</v>
      </c>
      <c r="AM335" s="9"/>
      <c r="AN335" s="137"/>
      <c r="AO335" s="9"/>
      <c r="AP335" s="9"/>
      <c r="AQ335" s="9"/>
      <c r="AR335" s="9"/>
      <c r="AS335" s="9"/>
      <c r="AT335" s="9"/>
      <c r="AU335" s="9"/>
      <c r="AV335" s="9"/>
      <c r="AW335" s="9"/>
    </row>
    <row r="336" spans="1:49" s="143" customFormat="1" ht="56.25">
      <c r="A336" s="136">
        <v>3</v>
      </c>
      <c r="B336" s="136" t="s">
        <v>1378</v>
      </c>
      <c r="C336" s="136" t="s">
        <v>131</v>
      </c>
      <c r="D336" s="136" t="s">
        <v>1327</v>
      </c>
      <c r="E336" s="136" t="s">
        <v>71</v>
      </c>
      <c r="F336" s="136">
        <v>890150</v>
      </c>
      <c r="G336" s="10" t="s">
        <v>1379</v>
      </c>
      <c r="H336" s="136" t="s">
        <v>1380</v>
      </c>
      <c r="I336" s="9" t="s">
        <v>1380</v>
      </c>
      <c r="J336" s="136" t="s">
        <v>136</v>
      </c>
      <c r="K336" s="136" t="s">
        <v>136</v>
      </c>
      <c r="L336" s="140" t="s">
        <v>137</v>
      </c>
      <c r="M336" s="140" t="s">
        <v>96</v>
      </c>
      <c r="N336" s="136" t="s">
        <v>1330</v>
      </c>
      <c r="O336" s="137">
        <v>6000</v>
      </c>
      <c r="P336" s="137">
        <v>6000</v>
      </c>
      <c r="Q336" s="137">
        <v>6000</v>
      </c>
      <c r="R336" s="137">
        <f t="shared" si="34"/>
        <v>7080</v>
      </c>
      <c r="S336" s="136" t="s">
        <v>214</v>
      </c>
      <c r="T336" s="140" t="s">
        <v>131</v>
      </c>
      <c r="U336" s="140" t="s">
        <v>215</v>
      </c>
      <c r="V336" s="8">
        <f t="shared" si="37"/>
        <v>42730</v>
      </c>
      <c r="W336" s="8">
        <f t="shared" si="36"/>
        <v>42775</v>
      </c>
      <c r="X336" s="9"/>
      <c r="Y336" s="9"/>
      <c r="Z336" s="9"/>
      <c r="AA336" s="9"/>
      <c r="AB336" s="141" t="s">
        <v>1379</v>
      </c>
      <c r="AC336" s="136" t="s">
        <v>941</v>
      </c>
      <c r="AD336" s="9">
        <v>796</v>
      </c>
      <c r="AE336" s="9" t="s">
        <v>555</v>
      </c>
      <c r="AF336" s="136">
        <v>1</v>
      </c>
      <c r="AG336" s="142">
        <v>45</v>
      </c>
      <c r="AH336" s="8" t="s">
        <v>197</v>
      </c>
      <c r="AI336" s="8">
        <v>42795</v>
      </c>
      <c r="AJ336" s="146">
        <v>42795</v>
      </c>
      <c r="AK336" s="8">
        <v>43008</v>
      </c>
      <c r="AL336" s="9">
        <v>2017</v>
      </c>
      <c r="AM336" s="9"/>
      <c r="AN336" s="137"/>
      <c r="AO336" s="9"/>
      <c r="AP336" s="9"/>
      <c r="AQ336" s="9"/>
      <c r="AR336" s="9"/>
      <c r="AS336" s="9"/>
      <c r="AT336" s="9"/>
      <c r="AU336" s="9"/>
      <c r="AV336" s="9"/>
      <c r="AW336" s="9"/>
    </row>
    <row r="337" spans="1:49" s="143" customFormat="1" ht="33.75">
      <c r="A337" s="136">
        <v>3</v>
      </c>
      <c r="B337" s="136" t="s">
        <v>1381</v>
      </c>
      <c r="C337" s="136" t="s">
        <v>131</v>
      </c>
      <c r="D337" s="136" t="s">
        <v>1382</v>
      </c>
      <c r="E337" s="136" t="s">
        <v>71</v>
      </c>
      <c r="F337" s="136">
        <v>890152</v>
      </c>
      <c r="G337" s="10" t="s">
        <v>1383</v>
      </c>
      <c r="H337" s="136" t="s">
        <v>544</v>
      </c>
      <c r="I337" s="9" t="s">
        <v>1384</v>
      </c>
      <c r="J337" s="136" t="s">
        <v>136</v>
      </c>
      <c r="K337" s="136" t="s">
        <v>136</v>
      </c>
      <c r="L337" s="140" t="s">
        <v>137</v>
      </c>
      <c r="M337" s="140" t="s">
        <v>96</v>
      </c>
      <c r="N337" s="136" t="s">
        <v>138</v>
      </c>
      <c r="O337" s="137">
        <v>2560</v>
      </c>
      <c r="P337" s="137">
        <v>2560</v>
      </c>
      <c r="Q337" s="137">
        <v>2560</v>
      </c>
      <c r="R337" s="137">
        <f t="shared" si="34"/>
        <v>3020.7999999999997</v>
      </c>
      <c r="S337" s="136" t="s">
        <v>214</v>
      </c>
      <c r="T337" s="140" t="s">
        <v>131</v>
      </c>
      <c r="U337" s="140" t="s">
        <v>215</v>
      </c>
      <c r="V337" s="8">
        <f t="shared" si="37"/>
        <v>42760</v>
      </c>
      <c r="W337" s="8">
        <f t="shared" si="36"/>
        <v>42805</v>
      </c>
      <c r="X337" s="9"/>
      <c r="Y337" s="9"/>
      <c r="Z337" s="9"/>
      <c r="AA337" s="9"/>
      <c r="AB337" s="141" t="s">
        <v>1383</v>
      </c>
      <c r="AC337" s="136" t="s">
        <v>941</v>
      </c>
      <c r="AD337" s="9">
        <v>796</v>
      </c>
      <c r="AE337" s="9" t="s">
        <v>555</v>
      </c>
      <c r="AF337" s="136">
        <v>1</v>
      </c>
      <c r="AG337" s="142">
        <v>45</v>
      </c>
      <c r="AH337" s="8" t="s">
        <v>197</v>
      </c>
      <c r="AI337" s="8">
        <v>42825</v>
      </c>
      <c r="AJ337" s="8">
        <v>42826</v>
      </c>
      <c r="AK337" s="8">
        <v>43008</v>
      </c>
      <c r="AL337" s="9">
        <v>2017</v>
      </c>
      <c r="AM337" s="9"/>
      <c r="AN337" s="137"/>
      <c r="AO337" s="9"/>
      <c r="AP337" s="9"/>
      <c r="AQ337" s="9"/>
      <c r="AR337" s="9"/>
      <c r="AS337" s="9"/>
      <c r="AT337" s="9"/>
      <c r="AU337" s="9"/>
      <c r="AV337" s="9"/>
      <c r="AW337" s="9"/>
    </row>
    <row r="338" spans="1:49" s="143" customFormat="1" ht="56.25">
      <c r="A338" s="136">
        <v>7</v>
      </c>
      <c r="B338" s="136" t="s">
        <v>1385</v>
      </c>
      <c r="C338" s="136" t="s">
        <v>131</v>
      </c>
      <c r="D338" s="136" t="s">
        <v>1386</v>
      </c>
      <c r="E338" s="136" t="s">
        <v>71</v>
      </c>
      <c r="F338" s="136">
        <v>890153</v>
      </c>
      <c r="G338" s="10" t="s">
        <v>1387</v>
      </c>
      <c r="H338" s="136" t="s">
        <v>1388</v>
      </c>
      <c r="I338" s="9" t="s">
        <v>455</v>
      </c>
      <c r="J338" s="136" t="s">
        <v>136</v>
      </c>
      <c r="K338" s="136" t="s">
        <v>136</v>
      </c>
      <c r="L338" s="140" t="s">
        <v>137</v>
      </c>
      <c r="M338" s="140" t="s">
        <v>106</v>
      </c>
      <c r="N338" s="136" t="s">
        <v>223</v>
      </c>
      <c r="O338" s="137">
        <v>460.4</v>
      </c>
      <c r="P338" s="137">
        <v>460.4</v>
      </c>
      <c r="Q338" s="137">
        <v>460.4</v>
      </c>
      <c r="R338" s="137">
        <f t="shared" si="34"/>
        <v>543.27199999999993</v>
      </c>
      <c r="S338" s="140" t="s">
        <v>73</v>
      </c>
      <c r="T338" s="140" t="s">
        <v>131</v>
      </c>
      <c r="U338" s="140" t="s">
        <v>224</v>
      </c>
      <c r="V338" s="8">
        <v>42736</v>
      </c>
      <c r="W338" s="8">
        <v>42736</v>
      </c>
      <c r="X338" s="9" t="s">
        <v>1389</v>
      </c>
      <c r="Y338" s="9" t="s">
        <v>1390</v>
      </c>
      <c r="Z338" s="9">
        <v>7720522853</v>
      </c>
      <c r="AA338" s="9">
        <v>997450001</v>
      </c>
      <c r="AB338" s="141" t="s">
        <v>1387</v>
      </c>
      <c r="AC338" s="136" t="s">
        <v>223</v>
      </c>
      <c r="AD338" s="9">
        <v>796</v>
      </c>
      <c r="AE338" s="9" t="s">
        <v>555</v>
      </c>
      <c r="AF338" s="136">
        <v>1</v>
      </c>
      <c r="AG338" s="142">
        <v>45</v>
      </c>
      <c r="AH338" s="8" t="s">
        <v>197</v>
      </c>
      <c r="AI338" s="8">
        <v>42736</v>
      </c>
      <c r="AJ338" s="8">
        <v>42736</v>
      </c>
      <c r="AK338" s="146">
        <v>43100</v>
      </c>
      <c r="AL338" s="9">
        <v>2017</v>
      </c>
      <c r="AM338" s="9"/>
      <c r="AN338" s="137"/>
      <c r="AO338" s="9"/>
      <c r="AP338" s="9"/>
      <c r="AQ338" s="9"/>
      <c r="AR338" s="9"/>
      <c r="AS338" s="9"/>
      <c r="AT338" s="9"/>
      <c r="AU338" s="9"/>
      <c r="AV338" s="9"/>
      <c r="AW338" s="9" t="s">
        <v>273</v>
      </c>
    </row>
    <row r="339" spans="1:49" s="143" customFormat="1" ht="33.75">
      <c r="A339" s="136">
        <v>3</v>
      </c>
      <c r="B339" s="136" t="s">
        <v>1391</v>
      </c>
      <c r="C339" s="136" t="s">
        <v>131</v>
      </c>
      <c r="D339" s="136" t="s">
        <v>1382</v>
      </c>
      <c r="E339" s="136" t="s">
        <v>71</v>
      </c>
      <c r="F339" s="136">
        <v>890154</v>
      </c>
      <c r="G339" s="10" t="s">
        <v>1392</v>
      </c>
      <c r="H339" s="136" t="s">
        <v>544</v>
      </c>
      <c r="I339" s="9" t="s">
        <v>1384</v>
      </c>
      <c r="J339" s="136" t="s">
        <v>136</v>
      </c>
      <c r="K339" s="136" t="s">
        <v>136</v>
      </c>
      <c r="L339" s="140" t="s">
        <v>137</v>
      </c>
      <c r="M339" s="140" t="s">
        <v>96</v>
      </c>
      <c r="N339" s="136" t="s">
        <v>138</v>
      </c>
      <c r="O339" s="137">
        <v>2000</v>
      </c>
      <c r="P339" s="137">
        <v>2000</v>
      </c>
      <c r="Q339" s="137">
        <v>2000</v>
      </c>
      <c r="R339" s="137">
        <f t="shared" si="34"/>
        <v>2360</v>
      </c>
      <c r="S339" s="136" t="s">
        <v>214</v>
      </c>
      <c r="T339" s="140" t="s">
        <v>131</v>
      </c>
      <c r="U339" s="140" t="s">
        <v>215</v>
      </c>
      <c r="V339" s="8">
        <f>W339-45</f>
        <v>42760</v>
      </c>
      <c r="W339" s="8">
        <f>AI339-20</f>
        <v>42805</v>
      </c>
      <c r="X339" s="9"/>
      <c r="Y339" s="9"/>
      <c r="Z339" s="9"/>
      <c r="AA339" s="9"/>
      <c r="AB339" s="141" t="s">
        <v>1392</v>
      </c>
      <c r="AC339" s="136" t="s">
        <v>941</v>
      </c>
      <c r="AD339" s="9">
        <v>796</v>
      </c>
      <c r="AE339" s="9" t="s">
        <v>555</v>
      </c>
      <c r="AF339" s="136">
        <v>1</v>
      </c>
      <c r="AG339" s="142">
        <v>45</v>
      </c>
      <c r="AH339" s="8" t="s">
        <v>197</v>
      </c>
      <c r="AI339" s="8">
        <v>42825</v>
      </c>
      <c r="AJ339" s="8">
        <v>42826</v>
      </c>
      <c r="AK339" s="8">
        <v>43008</v>
      </c>
      <c r="AL339" s="9">
        <v>2017</v>
      </c>
      <c r="AM339" s="9"/>
      <c r="AN339" s="137"/>
      <c r="AO339" s="9"/>
      <c r="AP339" s="9"/>
      <c r="AQ339" s="9"/>
      <c r="AR339" s="9"/>
      <c r="AS339" s="9"/>
      <c r="AT339" s="9"/>
      <c r="AU339" s="9"/>
      <c r="AV339" s="9"/>
      <c r="AW339" s="9"/>
    </row>
    <row r="340" spans="1:49" s="143" customFormat="1" ht="45">
      <c r="A340" s="136">
        <v>3</v>
      </c>
      <c r="B340" s="136" t="s">
        <v>1393</v>
      </c>
      <c r="C340" s="136" t="s">
        <v>131</v>
      </c>
      <c r="D340" s="136" t="s">
        <v>1382</v>
      </c>
      <c r="E340" s="136" t="s">
        <v>72</v>
      </c>
      <c r="F340" s="136">
        <v>890157</v>
      </c>
      <c r="G340" s="10" t="s">
        <v>1394</v>
      </c>
      <c r="H340" s="136" t="s">
        <v>544</v>
      </c>
      <c r="I340" s="9" t="s">
        <v>1384</v>
      </c>
      <c r="J340" s="136" t="s">
        <v>136</v>
      </c>
      <c r="K340" s="136" t="s">
        <v>136</v>
      </c>
      <c r="L340" s="140" t="s">
        <v>137</v>
      </c>
      <c r="M340" s="140" t="s">
        <v>96</v>
      </c>
      <c r="N340" s="136" t="s">
        <v>138</v>
      </c>
      <c r="O340" s="137">
        <v>40000</v>
      </c>
      <c r="P340" s="137">
        <v>15600</v>
      </c>
      <c r="Q340" s="137">
        <v>40000</v>
      </c>
      <c r="R340" s="137">
        <f t="shared" si="34"/>
        <v>47200</v>
      </c>
      <c r="S340" s="140" t="str">
        <f>IF(R340&gt;10000,"Открытый конкурс","Открытый запрос предложений")</f>
        <v>Открытый конкурс</v>
      </c>
      <c r="T340" s="140" t="s">
        <v>131</v>
      </c>
      <c r="U340" s="140" t="s">
        <v>215</v>
      </c>
      <c r="V340" s="8">
        <f>W340-60</f>
        <v>42671</v>
      </c>
      <c r="W340" s="8">
        <f>AI340-20</f>
        <v>42731</v>
      </c>
      <c r="X340" s="9"/>
      <c r="Y340" s="9"/>
      <c r="Z340" s="9"/>
      <c r="AA340" s="9"/>
      <c r="AB340" s="141" t="s">
        <v>1394</v>
      </c>
      <c r="AC340" s="136" t="s">
        <v>941</v>
      </c>
      <c r="AD340" s="9">
        <v>796</v>
      </c>
      <c r="AE340" s="9" t="s">
        <v>555</v>
      </c>
      <c r="AF340" s="136">
        <v>1</v>
      </c>
      <c r="AG340" s="142">
        <v>45</v>
      </c>
      <c r="AH340" s="8" t="s">
        <v>197</v>
      </c>
      <c r="AI340" s="8">
        <v>42751</v>
      </c>
      <c r="AJ340" s="8">
        <v>42751</v>
      </c>
      <c r="AK340" s="8">
        <v>43465</v>
      </c>
      <c r="AL340" s="9" t="s">
        <v>310</v>
      </c>
      <c r="AM340" s="9"/>
      <c r="AN340" s="137"/>
      <c r="AO340" s="9"/>
      <c r="AP340" s="9"/>
      <c r="AQ340" s="9"/>
      <c r="AR340" s="9"/>
      <c r="AS340" s="9"/>
      <c r="AT340" s="9"/>
      <c r="AU340" s="9"/>
      <c r="AV340" s="9"/>
      <c r="AW340" s="9"/>
    </row>
    <row r="341" spans="1:49" s="143" customFormat="1" ht="33.75">
      <c r="A341" s="136">
        <v>7</v>
      </c>
      <c r="B341" s="136" t="s">
        <v>1398</v>
      </c>
      <c r="C341" s="136" t="s">
        <v>131</v>
      </c>
      <c r="D341" s="136" t="s">
        <v>1386</v>
      </c>
      <c r="E341" s="136" t="s">
        <v>71</v>
      </c>
      <c r="F341" s="136">
        <v>890164</v>
      </c>
      <c r="G341" s="10" t="s">
        <v>1399</v>
      </c>
      <c r="H341" s="136" t="s">
        <v>870</v>
      </c>
      <c r="I341" s="9" t="s">
        <v>1348</v>
      </c>
      <c r="J341" s="136" t="s">
        <v>2587</v>
      </c>
      <c r="K341" s="136" t="s">
        <v>136</v>
      </c>
      <c r="L341" s="140" t="s">
        <v>137</v>
      </c>
      <c r="M341" s="140" t="s">
        <v>106</v>
      </c>
      <c r="N341" s="136" t="s">
        <v>223</v>
      </c>
      <c r="O341" s="137">
        <v>774.8</v>
      </c>
      <c r="P341" s="137">
        <v>774.8</v>
      </c>
      <c r="Q341" s="137">
        <v>774.8</v>
      </c>
      <c r="R341" s="137">
        <f t="shared" si="34"/>
        <v>914.2639999999999</v>
      </c>
      <c r="S341" s="140" t="s">
        <v>73</v>
      </c>
      <c r="T341" s="140" t="s">
        <v>131</v>
      </c>
      <c r="U341" s="140" t="s">
        <v>224</v>
      </c>
      <c r="V341" s="8">
        <v>42736</v>
      </c>
      <c r="W341" s="8">
        <v>42736</v>
      </c>
      <c r="X341" s="9" t="s">
        <v>1397</v>
      </c>
      <c r="Y341" s="9" t="s">
        <v>1153</v>
      </c>
      <c r="Z341" s="9">
        <v>7710030404</v>
      </c>
      <c r="AA341" s="9" t="s">
        <v>1400</v>
      </c>
      <c r="AB341" s="141" t="s">
        <v>1401</v>
      </c>
      <c r="AC341" s="136" t="s">
        <v>223</v>
      </c>
      <c r="AD341" s="9">
        <v>796</v>
      </c>
      <c r="AE341" s="9" t="s">
        <v>555</v>
      </c>
      <c r="AF341" s="136">
        <v>1</v>
      </c>
      <c r="AG341" s="142">
        <v>45</v>
      </c>
      <c r="AH341" s="8" t="s">
        <v>197</v>
      </c>
      <c r="AI341" s="8">
        <v>42736</v>
      </c>
      <c r="AJ341" s="8">
        <v>42736</v>
      </c>
      <c r="AK341" s="146">
        <v>43100</v>
      </c>
      <c r="AL341" s="9">
        <v>2017</v>
      </c>
      <c r="AM341" s="9"/>
      <c r="AN341" s="137"/>
      <c r="AO341" s="9"/>
      <c r="AP341" s="9"/>
      <c r="AQ341" s="9"/>
      <c r="AR341" s="9"/>
      <c r="AS341" s="9"/>
      <c r="AT341" s="9"/>
      <c r="AU341" s="9"/>
      <c r="AV341" s="9"/>
      <c r="AW341" s="9" t="s">
        <v>273</v>
      </c>
    </row>
    <row r="342" spans="1:49" s="143" customFormat="1" ht="33.75">
      <c r="A342" s="136">
        <v>7</v>
      </c>
      <c r="B342" s="136" t="s">
        <v>1402</v>
      </c>
      <c r="C342" s="136" t="s">
        <v>131</v>
      </c>
      <c r="D342" s="136" t="s">
        <v>1386</v>
      </c>
      <c r="E342" s="136" t="s">
        <v>71</v>
      </c>
      <c r="F342" s="136">
        <v>890165</v>
      </c>
      <c r="G342" s="10" t="s">
        <v>1403</v>
      </c>
      <c r="H342" s="136" t="s">
        <v>1395</v>
      </c>
      <c r="I342" s="9" t="s">
        <v>1396</v>
      </c>
      <c r="J342" s="136" t="s">
        <v>136</v>
      </c>
      <c r="K342" s="136" t="s">
        <v>136</v>
      </c>
      <c r="L342" s="140" t="s">
        <v>137</v>
      </c>
      <c r="M342" s="140" t="s">
        <v>106</v>
      </c>
      <c r="N342" s="136" t="s">
        <v>223</v>
      </c>
      <c r="O342" s="137">
        <v>930</v>
      </c>
      <c r="P342" s="137">
        <v>930</v>
      </c>
      <c r="Q342" s="137">
        <v>930</v>
      </c>
      <c r="R342" s="137">
        <f t="shared" si="34"/>
        <v>1097.3999999999999</v>
      </c>
      <c r="S342" s="140" t="s">
        <v>73</v>
      </c>
      <c r="T342" s="140" t="s">
        <v>131</v>
      </c>
      <c r="U342" s="140" t="s">
        <v>224</v>
      </c>
      <c r="V342" s="8">
        <v>42736</v>
      </c>
      <c r="W342" s="8">
        <v>42736</v>
      </c>
      <c r="X342" s="9" t="s">
        <v>1389</v>
      </c>
      <c r="Y342" s="9" t="s">
        <v>1404</v>
      </c>
      <c r="Z342" s="9">
        <v>7722765428</v>
      </c>
      <c r="AA342" s="9">
        <v>772201001</v>
      </c>
      <c r="AB342" s="141" t="s">
        <v>1403</v>
      </c>
      <c r="AC342" s="136" t="s">
        <v>223</v>
      </c>
      <c r="AD342" s="9">
        <v>796</v>
      </c>
      <c r="AE342" s="9" t="s">
        <v>555</v>
      </c>
      <c r="AF342" s="136">
        <v>1</v>
      </c>
      <c r="AG342" s="142">
        <v>45</v>
      </c>
      <c r="AH342" s="8" t="s">
        <v>197</v>
      </c>
      <c r="AI342" s="8">
        <v>42736</v>
      </c>
      <c r="AJ342" s="8">
        <v>42736</v>
      </c>
      <c r="AK342" s="146">
        <v>43100</v>
      </c>
      <c r="AL342" s="9">
        <v>2017</v>
      </c>
      <c r="AM342" s="9"/>
      <c r="AN342" s="137"/>
      <c r="AO342" s="9"/>
      <c r="AP342" s="9"/>
      <c r="AQ342" s="9"/>
      <c r="AR342" s="9"/>
      <c r="AS342" s="9"/>
      <c r="AT342" s="9"/>
      <c r="AU342" s="9"/>
      <c r="AV342" s="9"/>
      <c r="AW342" s="9" t="s">
        <v>273</v>
      </c>
    </row>
    <row r="343" spans="1:49" s="143" customFormat="1" ht="33.75">
      <c r="A343" s="136">
        <v>7</v>
      </c>
      <c r="B343" s="136" t="s">
        <v>1405</v>
      </c>
      <c r="C343" s="136" t="s">
        <v>131</v>
      </c>
      <c r="D343" s="136" t="s">
        <v>1386</v>
      </c>
      <c r="E343" s="136" t="s">
        <v>71</v>
      </c>
      <c r="F343" s="136">
        <v>890168</v>
      </c>
      <c r="G343" s="10" t="s">
        <v>1406</v>
      </c>
      <c r="H343" s="136" t="s">
        <v>870</v>
      </c>
      <c r="I343" s="9" t="s">
        <v>1348</v>
      </c>
      <c r="J343" s="136" t="s">
        <v>136</v>
      </c>
      <c r="K343" s="136" t="s">
        <v>136</v>
      </c>
      <c r="L343" s="140" t="s">
        <v>137</v>
      </c>
      <c r="M343" s="140" t="s">
        <v>106</v>
      </c>
      <c r="N343" s="136" t="s">
        <v>223</v>
      </c>
      <c r="O343" s="137">
        <v>3703.4</v>
      </c>
      <c r="P343" s="137">
        <v>3703.4</v>
      </c>
      <c r="Q343" s="137">
        <v>3703.4</v>
      </c>
      <c r="R343" s="137">
        <f t="shared" si="34"/>
        <v>4370.0119999999997</v>
      </c>
      <c r="S343" s="140" t="s">
        <v>73</v>
      </c>
      <c r="T343" s="140" t="s">
        <v>131</v>
      </c>
      <c r="U343" s="140" t="s">
        <v>224</v>
      </c>
      <c r="V343" s="8">
        <v>42736</v>
      </c>
      <c r="W343" s="8">
        <v>42736</v>
      </c>
      <c r="X343" s="9" t="s">
        <v>1389</v>
      </c>
      <c r="Y343" s="9" t="s">
        <v>1407</v>
      </c>
      <c r="Z343" s="9">
        <v>7702038150</v>
      </c>
      <c r="AA343" s="9">
        <v>770201001</v>
      </c>
      <c r="AB343" s="141" t="s">
        <v>1408</v>
      </c>
      <c r="AC343" s="136" t="s">
        <v>223</v>
      </c>
      <c r="AD343" s="9">
        <v>796</v>
      </c>
      <c r="AE343" s="9" t="s">
        <v>555</v>
      </c>
      <c r="AF343" s="136">
        <v>1</v>
      </c>
      <c r="AG343" s="142">
        <v>45</v>
      </c>
      <c r="AH343" s="8" t="s">
        <v>197</v>
      </c>
      <c r="AI343" s="8">
        <v>42736</v>
      </c>
      <c r="AJ343" s="8">
        <v>42736</v>
      </c>
      <c r="AK343" s="146">
        <v>43100</v>
      </c>
      <c r="AL343" s="9">
        <v>2017</v>
      </c>
      <c r="AM343" s="9"/>
      <c r="AN343" s="137"/>
      <c r="AO343" s="9"/>
      <c r="AP343" s="9"/>
      <c r="AQ343" s="9"/>
      <c r="AR343" s="9"/>
      <c r="AS343" s="9"/>
      <c r="AT343" s="9"/>
      <c r="AU343" s="9"/>
      <c r="AV343" s="9"/>
      <c r="AW343" s="9" t="s">
        <v>273</v>
      </c>
    </row>
    <row r="344" spans="1:49" s="143" customFormat="1" ht="33.75">
      <c r="A344" s="136">
        <v>7</v>
      </c>
      <c r="B344" s="136" t="s">
        <v>1409</v>
      </c>
      <c r="C344" s="136" t="s">
        <v>131</v>
      </c>
      <c r="D344" s="136" t="s">
        <v>1386</v>
      </c>
      <c r="E344" s="136" t="s">
        <v>71</v>
      </c>
      <c r="F344" s="136">
        <v>890169</v>
      </c>
      <c r="G344" s="10" t="s">
        <v>1410</v>
      </c>
      <c r="H344" s="136" t="s">
        <v>870</v>
      </c>
      <c r="I344" s="9" t="s">
        <v>1348</v>
      </c>
      <c r="J344" s="136" t="s">
        <v>136</v>
      </c>
      <c r="K344" s="136" t="s">
        <v>136</v>
      </c>
      <c r="L344" s="140" t="s">
        <v>137</v>
      </c>
      <c r="M344" s="140" t="s">
        <v>106</v>
      </c>
      <c r="N344" s="136" t="s">
        <v>223</v>
      </c>
      <c r="O344" s="137">
        <v>101686</v>
      </c>
      <c r="P344" s="137">
        <v>101686</v>
      </c>
      <c r="Q344" s="137">
        <v>101686</v>
      </c>
      <c r="R344" s="137">
        <f t="shared" si="34"/>
        <v>119989.48</v>
      </c>
      <c r="S344" s="140" t="s">
        <v>73</v>
      </c>
      <c r="T344" s="140" t="s">
        <v>131</v>
      </c>
      <c r="U344" s="140" t="s">
        <v>224</v>
      </c>
      <c r="V344" s="8">
        <v>42736</v>
      </c>
      <c r="W344" s="8">
        <v>42736</v>
      </c>
      <c r="X344" s="9" t="s">
        <v>1389</v>
      </c>
      <c r="Y344" s="9" t="s">
        <v>1411</v>
      </c>
      <c r="Z344" s="9">
        <v>7710016640</v>
      </c>
      <c r="AA344" s="9">
        <v>770501001</v>
      </c>
      <c r="AB344" s="141" t="s">
        <v>1412</v>
      </c>
      <c r="AC344" s="136" t="s">
        <v>223</v>
      </c>
      <c r="AD344" s="9">
        <v>796</v>
      </c>
      <c r="AE344" s="9" t="s">
        <v>555</v>
      </c>
      <c r="AF344" s="136">
        <v>1</v>
      </c>
      <c r="AG344" s="142">
        <v>45</v>
      </c>
      <c r="AH344" s="8" t="s">
        <v>197</v>
      </c>
      <c r="AI344" s="8">
        <v>42736</v>
      </c>
      <c r="AJ344" s="8">
        <v>42736</v>
      </c>
      <c r="AK344" s="146">
        <v>43100</v>
      </c>
      <c r="AL344" s="9">
        <v>2017</v>
      </c>
      <c r="AM344" s="9"/>
      <c r="AN344" s="137"/>
      <c r="AO344" s="9"/>
      <c r="AP344" s="9"/>
      <c r="AQ344" s="9"/>
      <c r="AR344" s="9"/>
      <c r="AS344" s="9"/>
      <c r="AT344" s="9"/>
      <c r="AU344" s="9"/>
      <c r="AV344" s="9"/>
      <c r="AW344" s="9" t="s">
        <v>273</v>
      </c>
    </row>
    <row r="345" spans="1:49" s="143" customFormat="1" ht="33.75">
      <c r="A345" s="136">
        <v>7</v>
      </c>
      <c r="B345" s="136" t="s">
        <v>1413</v>
      </c>
      <c r="C345" s="136" t="s">
        <v>131</v>
      </c>
      <c r="D345" s="136" t="s">
        <v>1386</v>
      </c>
      <c r="E345" s="136" t="s">
        <v>71</v>
      </c>
      <c r="F345" s="136">
        <v>890170</v>
      </c>
      <c r="G345" s="10" t="s">
        <v>1410</v>
      </c>
      <c r="H345" s="136" t="s">
        <v>870</v>
      </c>
      <c r="I345" s="9" t="s">
        <v>1348</v>
      </c>
      <c r="J345" s="136" t="s">
        <v>136</v>
      </c>
      <c r="K345" s="136" t="s">
        <v>136</v>
      </c>
      <c r="L345" s="140" t="s">
        <v>137</v>
      </c>
      <c r="M345" s="140" t="s">
        <v>106</v>
      </c>
      <c r="N345" s="136" t="s">
        <v>223</v>
      </c>
      <c r="O345" s="137">
        <v>630.4</v>
      </c>
      <c r="P345" s="137">
        <v>630.4</v>
      </c>
      <c r="Q345" s="137">
        <v>630.4</v>
      </c>
      <c r="R345" s="137">
        <f t="shared" ref="R345:R376" si="38">Q345*1.18</f>
        <v>743.87199999999996</v>
      </c>
      <c r="S345" s="140" t="s">
        <v>73</v>
      </c>
      <c r="T345" s="140" t="s">
        <v>131</v>
      </c>
      <c r="U345" s="140" t="s">
        <v>224</v>
      </c>
      <c r="V345" s="8">
        <v>42736</v>
      </c>
      <c r="W345" s="8">
        <v>42736</v>
      </c>
      <c r="X345" s="9" t="s">
        <v>1389</v>
      </c>
      <c r="Y345" s="9" t="s">
        <v>1411</v>
      </c>
      <c r="Z345" s="9">
        <v>7710016640</v>
      </c>
      <c r="AA345" s="9">
        <v>770501001</v>
      </c>
      <c r="AB345" s="141" t="s">
        <v>1412</v>
      </c>
      <c r="AC345" s="136" t="s">
        <v>223</v>
      </c>
      <c r="AD345" s="9">
        <v>796</v>
      </c>
      <c r="AE345" s="9" t="s">
        <v>555</v>
      </c>
      <c r="AF345" s="136">
        <v>1</v>
      </c>
      <c r="AG345" s="142">
        <v>45</v>
      </c>
      <c r="AH345" s="8" t="s">
        <v>197</v>
      </c>
      <c r="AI345" s="8">
        <v>42736</v>
      </c>
      <c r="AJ345" s="8">
        <v>42736</v>
      </c>
      <c r="AK345" s="146">
        <v>43100</v>
      </c>
      <c r="AL345" s="9">
        <v>2017</v>
      </c>
      <c r="AM345" s="9"/>
      <c r="AN345" s="137"/>
      <c r="AO345" s="9"/>
      <c r="AP345" s="9"/>
      <c r="AQ345" s="9"/>
      <c r="AR345" s="9"/>
      <c r="AS345" s="9"/>
      <c r="AT345" s="9"/>
      <c r="AU345" s="9"/>
      <c r="AV345" s="9"/>
      <c r="AW345" s="9" t="s">
        <v>273</v>
      </c>
    </row>
    <row r="346" spans="1:49" s="143" customFormat="1" ht="45">
      <c r="A346" s="136">
        <v>7</v>
      </c>
      <c r="B346" s="136" t="s">
        <v>1414</v>
      </c>
      <c r="C346" s="136" t="s">
        <v>131</v>
      </c>
      <c r="D346" s="136" t="s">
        <v>1386</v>
      </c>
      <c r="E346" s="136" t="s">
        <v>71</v>
      </c>
      <c r="F346" s="136">
        <v>890171</v>
      </c>
      <c r="G346" s="10" t="s">
        <v>1415</v>
      </c>
      <c r="H346" s="136" t="s">
        <v>870</v>
      </c>
      <c r="I346" s="9" t="s">
        <v>1348</v>
      </c>
      <c r="J346" s="136" t="s">
        <v>136</v>
      </c>
      <c r="K346" s="136" t="s">
        <v>136</v>
      </c>
      <c r="L346" s="140" t="s">
        <v>137</v>
      </c>
      <c r="M346" s="140" t="s">
        <v>106</v>
      </c>
      <c r="N346" s="136" t="s">
        <v>223</v>
      </c>
      <c r="O346" s="137">
        <v>1072.4000000000001</v>
      </c>
      <c r="P346" s="137">
        <v>1072.4000000000001</v>
      </c>
      <c r="Q346" s="137">
        <v>1072.4000000000001</v>
      </c>
      <c r="R346" s="137">
        <f t="shared" si="38"/>
        <v>1265.432</v>
      </c>
      <c r="S346" s="140" t="s">
        <v>73</v>
      </c>
      <c r="T346" s="140" t="s">
        <v>131</v>
      </c>
      <c r="U346" s="140" t="s">
        <v>224</v>
      </c>
      <c r="V346" s="8">
        <v>42736</v>
      </c>
      <c r="W346" s="8">
        <v>42736</v>
      </c>
      <c r="X346" s="9" t="s">
        <v>1389</v>
      </c>
      <c r="Y346" s="9" t="s">
        <v>1416</v>
      </c>
      <c r="Z346" s="9">
        <v>7722765428</v>
      </c>
      <c r="AA346" s="9">
        <v>772201001</v>
      </c>
      <c r="AB346" s="141" t="s">
        <v>1417</v>
      </c>
      <c r="AC346" s="136" t="s">
        <v>223</v>
      </c>
      <c r="AD346" s="9">
        <v>796</v>
      </c>
      <c r="AE346" s="9" t="s">
        <v>555</v>
      </c>
      <c r="AF346" s="136">
        <v>1</v>
      </c>
      <c r="AG346" s="142">
        <v>45</v>
      </c>
      <c r="AH346" s="8" t="s">
        <v>197</v>
      </c>
      <c r="AI346" s="8">
        <v>42736</v>
      </c>
      <c r="AJ346" s="8">
        <v>42736</v>
      </c>
      <c r="AK346" s="146">
        <v>43100</v>
      </c>
      <c r="AL346" s="9">
        <v>2017</v>
      </c>
      <c r="AM346" s="9"/>
      <c r="AN346" s="137"/>
      <c r="AO346" s="9"/>
      <c r="AP346" s="9"/>
      <c r="AQ346" s="9"/>
      <c r="AR346" s="9"/>
      <c r="AS346" s="9"/>
      <c r="AT346" s="9"/>
      <c r="AU346" s="9"/>
      <c r="AV346" s="9"/>
      <c r="AW346" s="9" t="s">
        <v>273</v>
      </c>
    </row>
    <row r="347" spans="1:49" s="143" customFormat="1" ht="56.25">
      <c r="A347" s="136">
        <v>7</v>
      </c>
      <c r="B347" s="136" t="s">
        <v>1418</v>
      </c>
      <c r="C347" s="136" t="s">
        <v>131</v>
      </c>
      <c r="D347" s="136" t="s">
        <v>1386</v>
      </c>
      <c r="E347" s="136" t="s">
        <v>71</v>
      </c>
      <c r="F347" s="136">
        <v>890173</v>
      </c>
      <c r="G347" s="10" t="s">
        <v>1419</v>
      </c>
      <c r="H347" s="136" t="s">
        <v>1420</v>
      </c>
      <c r="I347" s="9" t="s">
        <v>1348</v>
      </c>
      <c r="J347" s="136" t="s">
        <v>136</v>
      </c>
      <c r="K347" s="136" t="s">
        <v>136</v>
      </c>
      <c r="L347" s="140" t="s">
        <v>137</v>
      </c>
      <c r="M347" s="140" t="s">
        <v>106</v>
      </c>
      <c r="N347" s="136" t="s">
        <v>223</v>
      </c>
      <c r="O347" s="137">
        <v>4817.6000000000004</v>
      </c>
      <c r="P347" s="137">
        <v>4817.6000000000004</v>
      </c>
      <c r="Q347" s="137">
        <v>4817.6000000000004</v>
      </c>
      <c r="R347" s="137">
        <f t="shared" si="38"/>
        <v>5684.768</v>
      </c>
      <c r="S347" s="140" t="s">
        <v>73</v>
      </c>
      <c r="T347" s="140" t="s">
        <v>131</v>
      </c>
      <c r="U347" s="140" t="s">
        <v>224</v>
      </c>
      <c r="V347" s="8">
        <v>42736</v>
      </c>
      <c r="W347" s="8">
        <v>42736</v>
      </c>
      <c r="X347" s="9" t="s">
        <v>1389</v>
      </c>
      <c r="Y347" s="9" t="s">
        <v>534</v>
      </c>
      <c r="Z347" s="9">
        <v>7705035012</v>
      </c>
      <c r="AA347" s="9">
        <v>772901001</v>
      </c>
      <c r="AB347" s="141" t="s">
        <v>1421</v>
      </c>
      <c r="AC347" s="136" t="s">
        <v>223</v>
      </c>
      <c r="AD347" s="9">
        <v>796</v>
      </c>
      <c r="AE347" s="9" t="s">
        <v>555</v>
      </c>
      <c r="AF347" s="136">
        <v>1</v>
      </c>
      <c r="AG347" s="142">
        <v>45</v>
      </c>
      <c r="AH347" s="8" t="s">
        <v>197</v>
      </c>
      <c r="AI347" s="8">
        <v>42736</v>
      </c>
      <c r="AJ347" s="8">
        <v>42736</v>
      </c>
      <c r="AK347" s="146">
        <v>43100</v>
      </c>
      <c r="AL347" s="9">
        <v>2017</v>
      </c>
      <c r="AM347" s="9"/>
      <c r="AN347" s="137"/>
      <c r="AO347" s="9"/>
      <c r="AP347" s="9"/>
      <c r="AQ347" s="9"/>
      <c r="AR347" s="9"/>
      <c r="AS347" s="9"/>
      <c r="AT347" s="9"/>
      <c r="AU347" s="9"/>
      <c r="AV347" s="9"/>
      <c r="AW347" s="9" t="s">
        <v>273</v>
      </c>
    </row>
    <row r="348" spans="1:49" s="143" customFormat="1" ht="33.75">
      <c r="A348" s="136">
        <v>7</v>
      </c>
      <c r="B348" s="136" t="s">
        <v>1422</v>
      </c>
      <c r="C348" s="136" t="s">
        <v>131</v>
      </c>
      <c r="D348" s="136" t="s">
        <v>1386</v>
      </c>
      <c r="E348" s="136" t="s">
        <v>71</v>
      </c>
      <c r="F348" s="136">
        <v>890174</v>
      </c>
      <c r="G348" s="10" t="s">
        <v>1423</v>
      </c>
      <c r="H348" s="136" t="s">
        <v>1424</v>
      </c>
      <c r="I348" s="9" t="s">
        <v>1348</v>
      </c>
      <c r="J348" s="136" t="s">
        <v>136</v>
      </c>
      <c r="K348" s="136" t="s">
        <v>136</v>
      </c>
      <c r="L348" s="140" t="s">
        <v>137</v>
      </c>
      <c r="M348" s="140" t="s">
        <v>106</v>
      </c>
      <c r="N348" s="136" t="s">
        <v>223</v>
      </c>
      <c r="O348" s="137">
        <v>3888.8</v>
      </c>
      <c r="P348" s="137">
        <v>3888.8</v>
      </c>
      <c r="Q348" s="137">
        <v>3888.8</v>
      </c>
      <c r="R348" s="137">
        <f t="shared" si="38"/>
        <v>4588.7839999999997</v>
      </c>
      <c r="S348" s="140" t="s">
        <v>73</v>
      </c>
      <c r="T348" s="140" t="s">
        <v>131</v>
      </c>
      <c r="U348" s="140" t="s">
        <v>224</v>
      </c>
      <c r="V348" s="8">
        <v>42736</v>
      </c>
      <c r="W348" s="8">
        <v>42736</v>
      </c>
      <c r="X348" s="9" t="s">
        <v>1389</v>
      </c>
      <c r="Y348" s="9" t="s">
        <v>534</v>
      </c>
      <c r="Z348" s="9">
        <v>7705035012</v>
      </c>
      <c r="AA348" s="9">
        <v>772901001</v>
      </c>
      <c r="AB348" s="141" t="s">
        <v>1425</v>
      </c>
      <c r="AC348" s="136" t="s">
        <v>223</v>
      </c>
      <c r="AD348" s="9">
        <v>796</v>
      </c>
      <c r="AE348" s="9" t="s">
        <v>555</v>
      </c>
      <c r="AF348" s="136">
        <v>1</v>
      </c>
      <c r="AG348" s="142">
        <v>45</v>
      </c>
      <c r="AH348" s="8" t="s">
        <v>197</v>
      </c>
      <c r="AI348" s="8">
        <v>42736</v>
      </c>
      <c r="AJ348" s="8">
        <v>42736</v>
      </c>
      <c r="AK348" s="146">
        <v>43100</v>
      </c>
      <c r="AL348" s="9">
        <v>2017</v>
      </c>
      <c r="AM348" s="9"/>
      <c r="AN348" s="137"/>
      <c r="AO348" s="9"/>
      <c r="AP348" s="9"/>
      <c r="AQ348" s="9"/>
      <c r="AR348" s="9"/>
      <c r="AS348" s="9"/>
      <c r="AT348" s="9"/>
      <c r="AU348" s="9"/>
      <c r="AV348" s="9"/>
      <c r="AW348" s="9" t="s">
        <v>273</v>
      </c>
    </row>
    <row r="349" spans="1:49" s="143" customFormat="1" ht="33.75">
      <c r="A349" s="136">
        <v>7</v>
      </c>
      <c r="B349" s="136" t="s">
        <v>1426</v>
      </c>
      <c r="C349" s="136" t="s">
        <v>131</v>
      </c>
      <c r="D349" s="136" t="s">
        <v>1427</v>
      </c>
      <c r="E349" s="136" t="s">
        <v>71</v>
      </c>
      <c r="F349" s="136">
        <v>890175</v>
      </c>
      <c r="G349" s="10" t="s">
        <v>1428</v>
      </c>
      <c r="H349" s="136" t="s">
        <v>1429</v>
      </c>
      <c r="I349" s="9" t="s">
        <v>666</v>
      </c>
      <c r="J349" s="136" t="s">
        <v>136</v>
      </c>
      <c r="K349" s="136" t="s">
        <v>136</v>
      </c>
      <c r="L349" s="140" t="s">
        <v>137</v>
      </c>
      <c r="M349" s="140" t="s">
        <v>112</v>
      </c>
      <c r="N349" s="136" t="s">
        <v>223</v>
      </c>
      <c r="O349" s="137">
        <v>2017.99</v>
      </c>
      <c r="P349" s="137">
        <v>2017.99</v>
      </c>
      <c r="Q349" s="137">
        <v>2017.99</v>
      </c>
      <c r="R349" s="137">
        <f t="shared" si="38"/>
        <v>2381.2282</v>
      </c>
      <c r="S349" s="140" t="s">
        <v>73</v>
      </c>
      <c r="T349" s="140" t="s">
        <v>131</v>
      </c>
      <c r="U349" s="140" t="s">
        <v>224</v>
      </c>
      <c r="V349" s="8">
        <v>42736</v>
      </c>
      <c r="W349" s="8">
        <v>42736</v>
      </c>
      <c r="X349" s="9" t="s">
        <v>1389</v>
      </c>
      <c r="Y349" s="9" t="s">
        <v>787</v>
      </c>
      <c r="Z349" s="9">
        <v>7708000882</v>
      </c>
      <c r="AA349" s="9">
        <v>774850001</v>
      </c>
      <c r="AB349" s="141" t="s">
        <v>1428</v>
      </c>
      <c r="AC349" s="136" t="s">
        <v>223</v>
      </c>
      <c r="AD349" s="9">
        <v>796</v>
      </c>
      <c r="AE349" s="9" t="s">
        <v>555</v>
      </c>
      <c r="AF349" s="136">
        <v>1</v>
      </c>
      <c r="AG349" s="142">
        <v>45</v>
      </c>
      <c r="AH349" s="8" t="s">
        <v>197</v>
      </c>
      <c r="AI349" s="8">
        <v>42736</v>
      </c>
      <c r="AJ349" s="8">
        <v>42736</v>
      </c>
      <c r="AK349" s="146">
        <v>43100</v>
      </c>
      <c r="AL349" s="9">
        <v>2017</v>
      </c>
      <c r="AM349" s="9"/>
      <c r="AN349" s="137"/>
      <c r="AO349" s="9"/>
      <c r="AP349" s="9"/>
      <c r="AQ349" s="9"/>
      <c r="AR349" s="9"/>
      <c r="AS349" s="9"/>
      <c r="AT349" s="9"/>
      <c r="AU349" s="9"/>
      <c r="AV349" s="9"/>
      <c r="AW349" s="9"/>
    </row>
    <row r="350" spans="1:49" s="143" customFormat="1" ht="33.75">
      <c r="A350" s="136">
        <v>7</v>
      </c>
      <c r="B350" s="136" t="s">
        <v>1430</v>
      </c>
      <c r="C350" s="136" t="s">
        <v>131</v>
      </c>
      <c r="D350" s="136" t="s">
        <v>1386</v>
      </c>
      <c r="E350" s="136" t="s">
        <v>71</v>
      </c>
      <c r="F350" s="136">
        <v>890176</v>
      </c>
      <c r="G350" s="10" t="s">
        <v>2422</v>
      </c>
      <c r="H350" s="136" t="s">
        <v>1424</v>
      </c>
      <c r="I350" s="9" t="s">
        <v>1348</v>
      </c>
      <c r="J350" s="136" t="s">
        <v>136</v>
      </c>
      <c r="K350" s="136" t="s">
        <v>136</v>
      </c>
      <c r="L350" s="140" t="s">
        <v>137</v>
      </c>
      <c r="M350" s="140" t="s">
        <v>106</v>
      </c>
      <c r="N350" s="136" t="s">
        <v>223</v>
      </c>
      <c r="O350" s="137">
        <v>1012.8</v>
      </c>
      <c r="P350" s="137">
        <v>1012.8</v>
      </c>
      <c r="Q350" s="137">
        <v>1012.8</v>
      </c>
      <c r="R350" s="137">
        <f t="shared" si="38"/>
        <v>1195.1039999999998</v>
      </c>
      <c r="S350" s="140" t="s">
        <v>73</v>
      </c>
      <c r="T350" s="140" t="s">
        <v>131</v>
      </c>
      <c r="U350" s="140" t="s">
        <v>224</v>
      </c>
      <c r="V350" s="8">
        <v>42736</v>
      </c>
      <c r="W350" s="8">
        <v>42736</v>
      </c>
      <c r="X350" s="9" t="s">
        <v>1389</v>
      </c>
      <c r="Y350" s="9" t="s">
        <v>534</v>
      </c>
      <c r="Z350" s="9">
        <v>7705035012</v>
      </c>
      <c r="AA350" s="9">
        <v>772901001</v>
      </c>
      <c r="AB350" s="141" t="s">
        <v>1431</v>
      </c>
      <c r="AC350" s="136" t="s">
        <v>223</v>
      </c>
      <c r="AD350" s="9">
        <v>796</v>
      </c>
      <c r="AE350" s="9" t="s">
        <v>555</v>
      </c>
      <c r="AF350" s="136">
        <v>1</v>
      </c>
      <c r="AG350" s="142">
        <v>45</v>
      </c>
      <c r="AH350" s="8" t="s">
        <v>197</v>
      </c>
      <c r="AI350" s="8">
        <v>42736</v>
      </c>
      <c r="AJ350" s="8">
        <v>42736</v>
      </c>
      <c r="AK350" s="146">
        <v>43100</v>
      </c>
      <c r="AL350" s="9">
        <v>2017</v>
      </c>
      <c r="AM350" s="9"/>
      <c r="AN350" s="137"/>
      <c r="AO350" s="9"/>
      <c r="AP350" s="9"/>
      <c r="AQ350" s="9"/>
      <c r="AR350" s="9"/>
      <c r="AS350" s="9"/>
      <c r="AT350" s="9"/>
      <c r="AU350" s="9"/>
      <c r="AV350" s="9"/>
      <c r="AW350" s="9" t="s">
        <v>273</v>
      </c>
    </row>
    <row r="351" spans="1:49" s="143" customFormat="1" ht="33.75">
      <c r="A351" s="136">
        <v>7</v>
      </c>
      <c r="B351" s="136" t="s">
        <v>1432</v>
      </c>
      <c r="C351" s="136" t="s">
        <v>131</v>
      </c>
      <c r="D351" s="136" t="s">
        <v>1386</v>
      </c>
      <c r="E351" s="136" t="s">
        <v>71</v>
      </c>
      <c r="F351" s="136">
        <v>890177</v>
      </c>
      <c r="G351" s="10" t="s">
        <v>1433</v>
      </c>
      <c r="H351" s="136" t="s">
        <v>1420</v>
      </c>
      <c r="I351" s="9" t="s">
        <v>1348</v>
      </c>
      <c r="J351" s="136" t="s">
        <v>136</v>
      </c>
      <c r="K351" s="136" t="s">
        <v>136</v>
      </c>
      <c r="L351" s="140" t="s">
        <v>137</v>
      </c>
      <c r="M351" s="140" t="s">
        <v>106</v>
      </c>
      <c r="N351" s="136" t="s">
        <v>223</v>
      </c>
      <c r="O351" s="137">
        <v>36190.800000000003</v>
      </c>
      <c r="P351" s="137">
        <v>36190.800000000003</v>
      </c>
      <c r="Q351" s="137">
        <v>36190.800000000003</v>
      </c>
      <c r="R351" s="137">
        <f t="shared" si="38"/>
        <v>42705.144</v>
      </c>
      <c r="S351" s="140" t="s">
        <v>73</v>
      </c>
      <c r="T351" s="140" t="s">
        <v>131</v>
      </c>
      <c r="U351" s="140" t="s">
        <v>224</v>
      </c>
      <c r="V351" s="8">
        <v>42736</v>
      </c>
      <c r="W351" s="8">
        <v>42736</v>
      </c>
      <c r="X351" s="9" t="s">
        <v>1389</v>
      </c>
      <c r="Y351" s="9" t="s">
        <v>787</v>
      </c>
      <c r="Z351" s="9">
        <v>7708000882</v>
      </c>
      <c r="AA351" s="9">
        <v>770801001</v>
      </c>
      <c r="AB351" s="141" t="s">
        <v>1433</v>
      </c>
      <c r="AC351" s="136" t="s">
        <v>223</v>
      </c>
      <c r="AD351" s="9">
        <v>796</v>
      </c>
      <c r="AE351" s="9" t="s">
        <v>555</v>
      </c>
      <c r="AF351" s="136">
        <v>1</v>
      </c>
      <c r="AG351" s="142">
        <v>45</v>
      </c>
      <c r="AH351" s="8" t="s">
        <v>197</v>
      </c>
      <c r="AI351" s="8">
        <v>42736</v>
      </c>
      <c r="AJ351" s="8">
        <v>42736</v>
      </c>
      <c r="AK351" s="146">
        <v>43100</v>
      </c>
      <c r="AL351" s="9">
        <v>2017</v>
      </c>
      <c r="AM351" s="9"/>
      <c r="AN351" s="137"/>
      <c r="AO351" s="9"/>
      <c r="AP351" s="9"/>
      <c r="AQ351" s="9"/>
      <c r="AR351" s="9"/>
      <c r="AS351" s="9"/>
      <c r="AT351" s="9"/>
      <c r="AU351" s="9"/>
      <c r="AV351" s="9"/>
      <c r="AW351" s="9" t="s">
        <v>273</v>
      </c>
    </row>
    <row r="352" spans="1:49" s="143" customFormat="1" ht="33.75">
      <c r="A352" s="136">
        <v>7</v>
      </c>
      <c r="B352" s="136" t="s">
        <v>1434</v>
      </c>
      <c r="C352" s="136" t="s">
        <v>131</v>
      </c>
      <c r="D352" s="136" t="s">
        <v>1427</v>
      </c>
      <c r="E352" s="136" t="s">
        <v>71</v>
      </c>
      <c r="F352" s="136">
        <v>890178</v>
      </c>
      <c r="G352" s="10" t="s">
        <v>1435</v>
      </c>
      <c r="H352" s="136" t="s">
        <v>1429</v>
      </c>
      <c r="I352" s="9" t="s">
        <v>666</v>
      </c>
      <c r="J352" s="136" t="s">
        <v>136</v>
      </c>
      <c r="K352" s="136" t="s">
        <v>136</v>
      </c>
      <c r="L352" s="140" t="s">
        <v>137</v>
      </c>
      <c r="M352" s="140" t="s">
        <v>112</v>
      </c>
      <c r="N352" s="136" t="s">
        <v>223</v>
      </c>
      <c r="O352" s="137">
        <v>7121.57</v>
      </c>
      <c r="P352" s="137">
        <v>7121.57</v>
      </c>
      <c r="Q352" s="137">
        <v>7121.57</v>
      </c>
      <c r="R352" s="137">
        <f t="shared" si="38"/>
        <v>8403.4525999999987</v>
      </c>
      <c r="S352" s="140" t="s">
        <v>73</v>
      </c>
      <c r="T352" s="140" t="s">
        <v>131</v>
      </c>
      <c r="U352" s="140" t="s">
        <v>224</v>
      </c>
      <c r="V352" s="8">
        <v>42736</v>
      </c>
      <c r="W352" s="8">
        <v>42736</v>
      </c>
      <c r="X352" s="9" t="s">
        <v>1389</v>
      </c>
      <c r="Y352" s="9" t="s">
        <v>787</v>
      </c>
      <c r="Z352" s="9">
        <v>7708000882</v>
      </c>
      <c r="AA352" s="9">
        <v>774850001</v>
      </c>
      <c r="AB352" s="141" t="s">
        <v>1435</v>
      </c>
      <c r="AC352" s="136" t="s">
        <v>223</v>
      </c>
      <c r="AD352" s="9">
        <v>796</v>
      </c>
      <c r="AE352" s="9" t="s">
        <v>555</v>
      </c>
      <c r="AF352" s="136">
        <v>1</v>
      </c>
      <c r="AG352" s="142">
        <v>45</v>
      </c>
      <c r="AH352" s="8" t="s">
        <v>197</v>
      </c>
      <c r="AI352" s="8">
        <v>42736</v>
      </c>
      <c r="AJ352" s="8">
        <v>42736</v>
      </c>
      <c r="AK352" s="146">
        <v>43100</v>
      </c>
      <c r="AL352" s="9">
        <v>2017</v>
      </c>
      <c r="AM352" s="9"/>
      <c r="AN352" s="137"/>
      <c r="AO352" s="9"/>
      <c r="AP352" s="9"/>
      <c r="AQ352" s="9"/>
      <c r="AR352" s="9"/>
      <c r="AS352" s="9"/>
      <c r="AT352" s="9"/>
      <c r="AU352" s="9"/>
      <c r="AV352" s="9"/>
      <c r="AW352" s="9"/>
    </row>
    <row r="353" spans="1:49" s="143" customFormat="1" ht="45">
      <c r="A353" s="136">
        <v>7</v>
      </c>
      <c r="B353" s="136" t="s">
        <v>1436</v>
      </c>
      <c r="C353" s="136" t="s">
        <v>131</v>
      </c>
      <c r="D353" s="136" t="s">
        <v>1437</v>
      </c>
      <c r="E353" s="136" t="s">
        <v>67</v>
      </c>
      <c r="F353" s="136">
        <v>890179</v>
      </c>
      <c r="G353" s="10" t="s">
        <v>1438</v>
      </c>
      <c r="H353" s="136" t="s">
        <v>564</v>
      </c>
      <c r="I353" s="136" t="s">
        <v>2726</v>
      </c>
      <c r="J353" s="136" t="s">
        <v>2588</v>
      </c>
      <c r="K353" s="136" t="s">
        <v>136</v>
      </c>
      <c r="L353" s="140" t="s">
        <v>137</v>
      </c>
      <c r="M353" s="140" t="s">
        <v>97</v>
      </c>
      <c r="N353" s="136" t="s">
        <v>223</v>
      </c>
      <c r="O353" s="137">
        <v>817.77</v>
      </c>
      <c r="P353" s="137">
        <v>817.77</v>
      </c>
      <c r="Q353" s="137">
        <v>817.77</v>
      </c>
      <c r="R353" s="137">
        <f t="shared" si="38"/>
        <v>964.96859999999992</v>
      </c>
      <c r="S353" s="140" t="s">
        <v>73</v>
      </c>
      <c r="T353" s="140" t="s">
        <v>131</v>
      </c>
      <c r="U353" s="140" t="s">
        <v>224</v>
      </c>
      <c r="V353" s="8">
        <v>42856</v>
      </c>
      <c r="W353" s="8">
        <v>42856</v>
      </c>
      <c r="X353" s="9" t="s">
        <v>1397</v>
      </c>
      <c r="Y353" s="9" t="s">
        <v>1439</v>
      </c>
      <c r="Z353" s="9">
        <v>7725556662</v>
      </c>
      <c r="AA353" s="9">
        <v>772501001</v>
      </c>
      <c r="AB353" s="141" t="s">
        <v>1438</v>
      </c>
      <c r="AC353" s="136" t="s">
        <v>223</v>
      </c>
      <c r="AD353" s="9">
        <v>796</v>
      </c>
      <c r="AE353" s="9" t="s">
        <v>555</v>
      </c>
      <c r="AF353" s="136">
        <v>1</v>
      </c>
      <c r="AG353" s="142">
        <v>45</v>
      </c>
      <c r="AH353" s="8" t="s">
        <v>197</v>
      </c>
      <c r="AI353" s="8">
        <v>42856</v>
      </c>
      <c r="AJ353" s="8">
        <v>42856</v>
      </c>
      <c r="AK353" s="8">
        <v>43189</v>
      </c>
      <c r="AL353" s="9" t="s">
        <v>310</v>
      </c>
      <c r="AM353" s="9"/>
      <c r="AN353" s="137"/>
      <c r="AO353" s="9"/>
      <c r="AP353" s="9"/>
      <c r="AQ353" s="9"/>
      <c r="AR353" s="9"/>
      <c r="AS353" s="9"/>
      <c r="AT353" s="9"/>
      <c r="AU353" s="9"/>
      <c r="AV353" s="9"/>
      <c r="AW353" s="9"/>
    </row>
    <row r="354" spans="1:49" s="143" customFormat="1" ht="45">
      <c r="A354" s="136">
        <v>7</v>
      </c>
      <c r="B354" s="136" t="s">
        <v>1440</v>
      </c>
      <c r="C354" s="136" t="s">
        <v>131</v>
      </c>
      <c r="D354" s="136" t="s">
        <v>1437</v>
      </c>
      <c r="E354" s="136" t="s">
        <v>67</v>
      </c>
      <c r="F354" s="136">
        <v>890180</v>
      </c>
      <c r="G354" s="10" t="s">
        <v>1441</v>
      </c>
      <c r="H354" s="136" t="s">
        <v>564</v>
      </c>
      <c r="I354" s="136" t="s">
        <v>2726</v>
      </c>
      <c r="J354" s="136" t="s">
        <v>2588</v>
      </c>
      <c r="K354" s="136" t="s">
        <v>136</v>
      </c>
      <c r="L354" s="140" t="s">
        <v>137</v>
      </c>
      <c r="M354" s="140" t="s">
        <v>97</v>
      </c>
      <c r="N354" s="136" t="s">
        <v>1442</v>
      </c>
      <c r="O354" s="137">
        <v>2277.54</v>
      </c>
      <c r="P354" s="137">
        <v>2277.54</v>
      </c>
      <c r="Q354" s="137">
        <v>2277.54</v>
      </c>
      <c r="R354" s="137">
        <f t="shared" si="38"/>
        <v>2687.4971999999998</v>
      </c>
      <c r="S354" s="140" t="s">
        <v>73</v>
      </c>
      <c r="T354" s="140" t="s">
        <v>131</v>
      </c>
      <c r="U354" s="140" t="s">
        <v>224</v>
      </c>
      <c r="V354" s="8">
        <v>42887</v>
      </c>
      <c r="W354" s="8">
        <v>42887</v>
      </c>
      <c r="X354" s="9" t="s">
        <v>1397</v>
      </c>
      <c r="Y354" s="9" t="s">
        <v>1443</v>
      </c>
      <c r="Z354" s="9">
        <v>7724646338</v>
      </c>
      <c r="AA354" s="9">
        <v>772401001</v>
      </c>
      <c r="AB354" s="141" t="s">
        <v>1441</v>
      </c>
      <c r="AC354" s="136" t="s">
        <v>941</v>
      </c>
      <c r="AD354" s="9">
        <v>796</v>
      </c>
      <c r="AE354" s="9" t="s">
        <v>555</v>
      </c>
      <c r="AF354" s="136">
        <v>1</v>
      </c>
      <c r="AG354" s="142">
        <v>45</v>
      </c>
      <c r="AH354" s="8" t="s">
        <v>197</v>
      </c>
      <c r="AI354" s="8">
        <v>42887</v>
      </c>
      <c r="AJ354" s="8">
        <v>42887</v>
      </c>
      <c r="AK354" s="8">
        <v>43220</v>
      </c>
      <c r="AL354" s="9" t="s">
        <v>310</v>
      </c>
      <c r="AM354" s="9"/>
      <c r="AN354" s="137"/>
      <c r="AO354" s="9"/>
      <c r="AP354" s="9"/>
      <c r="AQ354" s="9"/>
      <c r="AR354" s="9"/>
      <c r="AS354" s="9"/>
      <c r="AT354" s="9"/>
      <c r="AU354" s="9"/>
      <c r="AV354" s="9"/>
      <c r="AW354" s="9"/>
    </row>
    <row r="355" spans="1:49" s="143" customFormat="1" ht="90">
      <c r="A355" s="136">
        <v>7</v>
      </c>
      <c r="B355" s="136" t="s">
        <v>1444</v>
      </c>
      <c r="C355" s="136" t="s">
        <v>131</v>
      </c>
      <c r="D355" s="136" t="s">
        <v>1264</v>
      </c>
      <c r="E355" s="136" t="s">
        <v>71</v>
      </c>
      <c r="F355" s="136">
        <v>890181</v>
      </c>
      <c r="G355" s="10" t="s">
        <v>1445</v>
      </c>
      <c r="H355" s="136" t="s">
        <v>1446</v>
      </c>
      <c r="I355" s="9">
        <v>33</v>
      </c>
      <c r="J355" s="136" t="s">
        <v>136</v>
      </c>
      <c r="K355" s="136" t="s">
        <v>136</v>
      </c>
      <c r="L355" s="140" t="s">
        <v>137</v>
      </c>
      <c r="M355" s="140" t="s">
        <v>109</v>
      </c>
      <c r="N355" s="136" t="s">
        <v>138</v>
      </c>
      <c r="O355" s="137">
        <v>1241.98</v>
      </c>
      <c r="P355" s="137">
        <v>620.99</v>
      </c>
      <c r="Q355" s="137">
        <v>1241.98</v>
      </c>
      <c r="R355" s="137">
        <f t="shared" si="38"/>
        <v>1465.5364</v>
      </c>
      <c r="S355" s="140" t="s">
        <v>73</v>
      </c>
      <c r="T355" s="140" t="s">
        <v>131</v>
      </c>
      <c r="U355" s="140" t="s">
        <v>224</v>
      </c>
      <c r="V355" s="8">
        <v>42736</v>
      </c>
      <c r="W355" s="8">
        <v>42736</v>
      </c>
      <c r="X355" s="9" t="s">
        <v>1397</v>
      </c>
      <c r="Y355" s="9" t="s">
        <v>1447</v>
      </c>
      <c r="Z355" s="9">
        <v>7723346772</v>
      </c>
      <c r="AA355" s="9">
        <v>772301001</v>
      </c>
      <c r="AB355" s="141" t="s">
        <v>1448</v>
      </c>
      <c r="AC355" s="136" t="s">
        <v>941</v>
      </c>
      <c r="AD355" s="9">
        <v>796</v>
      </c>
      <c r="AE355" s="9" t="s">
        <v>555</v>
      </c>
      <c r="AF355" s="136">
        <v>1</v>
      </c>
      <c r="AG355" s="142">
        <v>45</v>
      </c>
      <c r="AH355" s="8" t="s">
        <v>197</v>
      </c>
      <c r="AI355" s="8">
        <v>42736</v>
      </c>
      <c r="AJ355" s="8">
        <v>42736</v>
      </c>
      <c r="AK355" s="8">
        <v>43465</v>
      </c>
      <c r="AL355" s="9" t="s">
        <v>310</v>
      </c>
      <c r="AM355" s="9"/>
      <c r="AN355" s="137"/>
      <c r="AO355" s="9"/>
      <c r="AP355" s="9"/>
      <c r="AQ355" s="9"/>
      <c r="AR355" s="9"/>
      <c r="AS355" s="9"/>
      <c r="AT355" s="9"/>
      <c r="AU355" s="9"/>
      <c r="AV355" s="9"/>
      <c r="AW355" s="9"/>
    </row>
    <row r="356" spans="1:49" s="143" customFormat="1" ht="33.75">
      <c r="A356" s="136">
        <v>7</v>
      </c>
      <c r="B356" s="136" t="s">
        <v>1449</v>
      </c>
      <c r="C356" s="136" t="s">
        <v>131</v>
      </c>
      <c r="D356" s="136" t="s">
        <v>1327</v>
      </c>
      <c r="E356" s="136" t="s">
        <v>190</v>
      </c>
      <c r="F356" s="136">
        <v>890182</v>
      </c>
      <c r="G356" s="10" t="s">
        <v>1450</v>
      </c>
      <c r="H356" s="136" t="s">
        <v>824</v>
      </c>
      <c r="I356" s="9" t="s">
        <v>1451</v>
      </c>
      <c r="J356" s="136" t="s">
        <v>2585</v>
      </c>
      <c r="K356" s="136" t="s">
        <v>136</v>
      </c>
      <c r="L356" s="140" t="s">
        <v>137</v>
      </c>
      <c r="M356" s="140" t="s">
        <v>89</v>
      </c>
      <c r="N356" s="136" t="s">
        <v>223</v>
      </c>
      <c r="O356" s="137">
        <v>6907.34</v>
      </c>
      <c r="P356" s="137">
        <v>6907.34</v>
      </c>
      <c r="Q356" s="137">
        <v>6907.34</v>
      </c>
      <c r="R356" s="137">
        <f t="shared" si="38"/>
        <v>8150.6611999999996</v>
      </c>
      <c r="S356" s="140" t="s">
        <v>73</v>
      </c>
      <c r="T356" s="140" t="s">
        <v>131</v>
      </c>
      <c r="U356" s="140" t="s">
        <v>224</v>
      </c>
      <c r="V356" s="8">
        <v>42736</v>
      </c>
      <c r="W356" s="8">
        <v>42736</v>
      </c>
      <c r="X356" s="9" t="s">
        <v>1452</v>
      </c>
      <c r="Y356" s="9" t="s">
        <v>1453</v>
      </c>
      <c r="Z356" s="9">
        <v>7705035012</v>
      </c>
      <c r="AA356" s="9">
        <v>997450001</v>
      </c>
      <c r="AB356" s="141" t="s">
        <v>1450</v>
      </c>
      <c r="AC356" s="136" t="s">
        <v>223</v>
      </c>
      <c r="AD356" s="9">
        <v>796</v>
      </c>
      <c r="AE356" s="9" t="s">
        <v>555</v>
      </c>
      <c r="AF356" s="136">
        <v>1</v>
      </c>
      <c r="AG356" s="142">
        <v>45</v>
      </c>
      <c r="AH356" s="8" t="s">
        <v>197</v>
      </c>
      <c r="AI356" s="8">
        <v>42736</v>
      </c>
      <c r="AJ356" s="8">
        <v>42736</v>
      </c>
      <c r="AK356" s="146">
        <v>43100</v>
      </c>
      <c r="AL356" s="9">
        <v>2017</v>
      </c>
      <c r="AM356" s="9"/>
      <c r="AN356" s="137"/>
      <c r="AO356" s="9"/>
      <c r="AP356" s="9"/>
      <c r="AQ356" s="9"/>
      <c r="AR356" s="9"/>
      <c r="AS356" s="9"/>
      <c r="AT356" s="9"/>
      <c r="AU356" s="9"/>
      <c r="AV356" s="9"/>
      <c r="AW356" s="9"/>
    </row>
    <row r="357" spans="1:49" s="143" customFormat="1" ht="33.75">
      <c r="A357" s="136">
        <v>7</v>
      </c>
      <c r="B357" s="136" t="s">
        <v>1454</v>
      </c>
      <c r="C357" s="136" t="s">
        <v>131</v>
      </c>
      <c r="D357" s="136" t="s">
        <v>1327</v>
      </c>
      <c r="E357" s="136" t="s">
        <v>190</v>
      </c>
      <c r="F357" s="136">
        <v>890183</v>
      </c>
      <c r="G357" s="10" t="s">
        <v>1450</v>
      </c>
      <c r="H357" s="136" t="s">
        <v>824</v>
      </c>
      <c r="I357" s="9" t="s">
        <v>1451</v>
      </c>
      <c r="J357" s="136" t="s">
        <v>2585</v>
      </c>
      <c r="K357" s="136" t="s">
        <v>136</v>
      </c>
      <c r="L357" s="140" t="s">
        <v>137</v>
      </c>
      <c r="M357" s="140" t="s">
        <v>89</v>
      </c>
      <c r="N357" s="136" t="s">
        <v>223</v>
      </c>
      <c r="O357" s="137">
        <v>3257.57</v>
      </c>
      <c r="P357" s="137">
        <v>3257.57</v>
      </c>
      <c r="Q357" s="137">
        <v>3257.57</v>
      </c>
      <c r="R357" s="137">
        <f t="shared" si="38"/>
        <v>3843.9326000000001</v>
      </c>
      <c r="S357" s="140" t="s">
        <v>73</v>
      </c>
      <c r="T357" s="140" t="s">
        <v>131</v>
      </c>
      <c r="U357" s="140" t="s">
        <v>224</v>
      </c>
      <c r="V357" s="8">
        <v>42736</v>
      </c>
      <c r="W357" s="8">
        <v>42736</v>
      </c>
      <c r="X357" s="9" t="s">
        <v>1452</v>
      </c>
      <c r="Y357" s="9" t="s">
        <v>1455</v>
      </c>
      <c r="Z357" s="9">
        <v>7720518494</v>
      </c>
      <c r="AA357" s="9">
        <v>771503001</v>
      </c>
      <c r="AB357" s="141" t="s">
        <v>1450</v>
      </c>
      <c r="AC357" s="136" t="s">
        <v>223</v>
      </c>
      <c r="AD357" s="9">
        <v>796</v>
      </c>
      <c r="AE357" s="9" t="s">
        <v>555</v>
      </c>
      <c r="AF357" s="136">
        <v>1</v>
      </c>
      <c r="AG357" s="142">
        <v>45</v>
      </c>
      <c r="AH357" s="8" t="s">
        <v>197</v>
      </c>
      <c r="AI357" s="8">
        <v>42736</v>
      </c>
      <c r="AJ357" s="8">
        <v>42736</v>
      </c>
      <c r="AK357" s="146">
        <v>43100</v>
      </c>
      <c r="AL357" s="9">
        <v>2017</v>
      </c>
      <c r="AM357" s="9"/>
      <c r="AN357" s="137"/>
      <c r="AO357" s="9"/>
      <c r="AP357" s="9"/>
      <c r="AQ357" s="9"/>
      <c r="AR357" s="9"/>
      <c r="AS357" s="9"/>
      <c r="AT357" s="9"/>
      <c r="AU357" s="9"/>
      <c r="AV357" s="9"/>
      <c r="AW357" s="9"/>
    </row>
    <row r="358" spans="1:49" s="143" customFormat="1" ht="33.75">
      <c r="A358" s="136">
        <v>7</v>
      </c>
      <c r="B358" s="136" t="s">
        <v>1456</v>
      </c>
      <c r="C358" s="136" t="s">
        <v>131</v>
      </c>
      <c r="D358" s="136" t="s">
        <v>1327</v>
      </c>
      <c r="E358" s="136" t="s">
        <v>190</v>
      </c>
      <c r="F358" s="136">
        <v>890184</v>
      </c>
      <c r="G358" s="10" t="s">
        <v>1450</v>
      </c>
      <c r="H358" s="136" t="s">
        <v>522</v>
      </c>
      <c r="I358" s="9" t="s">
        <v>825</v>
      </c>
      <c r="J358" s="136" t="s">
        <v>2585</v>
      </c>
      <c r="K358" s="136" t="s">
        <v>136</v>
      </c>
      <c r="L358" s="140" t="s">
        <v>137</v>
      </c>
      <c r="M358" s="140" t="s">
        <v>89</v>
      </c>
      <c r="N358" s="136" t="s">
        <v>223</v>
      </c>
      <c r="O358" s="137">
        <v>1530.34</v>
      </c>
      <c r="P358" s="137">
        <v>1530.34</v>
      </c>
      <c r="Q358" s="137">
        <v>1530.34</v>
      </c>
      <c r="R358" s="137">
        <f t="shared" si="38"/>
        <v>1805.8011999999999</v>
      </c>
      <c r="S358" s="140" t="s">
        <v>73</v>
      </c>
      <c r="T358" s="140" t="s">
        <v>131</v>
      </c>
      <c r="U358" s="140" t="s">
        <v>224</v>
      </c>
      <c r="V358" s="8">
        <v>42736</v>
      </c>
      <c r="W358" s="8">
        <v>42736</v>
      </c>
      <c r="X358" s="9" t="s">
        <v>1452</v>
      </c>
      <c r="Y358" s="9" t="s">
        <v>1443</v>
      </c>
      <c r="Z358" s="9">
        <v>7724646338</v>
      </c>
      <c r="AA358" s="9">
        <v>772401001</v>
      </c>
      <c r="AB358" s="141" t="s">
        <v>1450</v>
      </c>
      <c r="AC358" s="136" t="s">
        <v>223</v>
      </c>
      <c r="AD358" s="9">
        <v>796</v>
      </c>
      <c r="AE358" s="9" t="s">
        <v>555</v>
      </c>
      <c r="AF358" s="136">
        <v>1</v>
      </c>
      <c r="AG358" s="142">
        <v>45</v>
      </c>
      <c r="AH358" s="8" t="s">
        <v>197</v>
      </c>
      <c r="AI358" s="8">
        <v>42736</v>
      </c>
      <c r="AJ358" s="8">
        <v>42736</v>
      </c>
      <c r="AK358" s="146">
        <v>43100</v>
      </c>
      <c r="AL358" s="9">
        <v>2017</v>
      </c>
      <c r="AM358" s="9"/>
      <c r="AN358" s="137"/>
      <c r="AO358" s="9"/>
      <c r="AP358" s="9"/>
      <c r="AQ358" s="9"/>
      <c r="AR358" s="9"/>
      <c r="AS358" s="9"/>
      <c r="AT358" s="9"/>
      <c r="AU358" s="9"/>
      <c r="AV358" s="9"/>
      <c r="AW358" s="9"/>
    </row>
    <row r="359" spans="1:49" s="143" customFormat="1" ht="56.25">
      <c r="A359" s="136">
        <v>7</v>
      </c>
      <c r="B359" s="136" t="s">
        <v>1457</v>
      </c>
      <c r="C359" s="136" t="s">
        <v>131</v>
      </c>
      <c r="D359" s="136" t="s">
        <v>1327</v>
      </c>
      <c r="E359" s="136" t="s">
        <v>71</v>
      </c>
      <c r="F359" s="136">
        <v>890185</v>
      </c>
      <c r="G359" s="10" t="s">
        <v>1460</v>
      </c>
      <c r="H359" s="136" t="s">
        <v>1459</v>
      </c>
      <c r="I359" s="9" t="s">
        <v>250</v>
      </c>
      <c r="J359" s="136" t="s">
        <v>2585</v>
      </c>
      <c r="K359" s="136" t="s">
        <v>136</v>
      </c>
      <c r="L359" s="140" t="s">
        <v>137</v>
      </c>
      <c r="M359" s="140" t="s">
        <v>110</v>
      </c>
      <c r="N359" s="136" t="s">
        <v>223</v>
      </c>
      <c r="O359" s="137">
        <v>3440</v>
      </c>
      <c r="P359" s="137">
        <v>3440</v>
      </c>
      <c r="Q359" s="137">
        <v>3440</v>
      </c>
      <c r="R359" s="137">
        <f t="shared" si="38"/>
        <v>4059.2</v>
      </c>
      <c r="S359" s="140" t="s">
        <v>73</v>
      </c>
      <c r="T359" s="140" t="s">
        <v>131</v>
      </c>
      <c r="U359" s="140" t="s">
        <v>224</v>
      </c>
      <c r="V359" s="8">
        <v>42736</v>
      </c>
      <c r="W359" s="8">
        <v>42736</v>
      </c>
      <c r="X359" s="9" t="s">
        <v>1452</v>
      </c>
      <c r="Y359" s="9" t="s">
        <v>538</v>
      </c>
      <c r="Z359" s="9">
        <v>7701984274</v>
      </c>
      <c r="AA359" s="9">
        <v>774850001</v>
      </c>
      <c r="AB359" s="141" t="s">
        <v>1460</v>
      </c>
      <c r="AC359" s="136" t="s">
        <v>223</v>
      </c>
      <c r="AD359" s="9">
        <v>796</v>
      </c>
      <c r="AE359" s="9" t="s">
        <v>555</v>
      </c>
      <c r="AF359" s="136">
        <v>1</v>
      </c>
      <c r="AG359" s="142">
        <v>45</v>
      </c>
      <c r="AH359" s="8" t="s">
        <v>197</v>
      </c>
      <c r="AI359" s="8">
        <v>42736</v>
      </c>
      <c r="AJ359" s="8">
        <v>42736</v>
      </c>
      <c r="AK359" s="146">
        <v>43100</v>
      </c>
      <c r="AL359" s="9">
        <v>2017</v>
      </c>
      <c r="AM359" s="9"/>
      <c r="AN359" s="137"/>
      <c r="AO359" s="9"/>
      <c r="AP359" s="9"/>
      <c r="AQ359" s="9"/>
      <c r="AR359" s="9"/>
      <c r="AS359" s="9"/>
      <c r="AT359" s="9"/>
      <c r="AU359" s="9"/>
      <c r="AV359" s="9"/>
      <c r="AW359" s="9"/>
    </row>
    <row r="360" spans="1:49" s="143" customFormat="1" ht="56.25">
      <c r="A360" s="136">
        <v>7</v>
      </c>
      <c r="B360" s="136" t="s">
        <v>1461</v>
      </c>
      <c r="C360" s="136" t="s">
        <v>131</v>
      </c>
      <c r="D360" s="136" t="s">
        <v>1327</v>
      </c>
      <c r="E360" s="136" t="s">
        <v>71</v>
      </c>
      <c r="F360" s="136">
        <v>890186</v>
      </c>
      <c r="G360" s="10" t="s">
        <v>1458</v>
      </c>
      <c r="H360" s="136" t="s">
        <v>1459</v>
      </c>
      <c r="I360" s="9" t="s">
        <v>250</v>
      </c>
      <c r="J360" s="136" t="s">
        <v>2585</v>
      </c>
      <c r="K360" s="136" t="s">
        <v>136</v>
      </c>
      <c r="L360" s="140" t="s">
        <v>137</v>
      </c>
      <c r="M360" s="140" t="s">
        <v>118</v>
      </c>
      <c r="N360" s="136" t="s">
        <v>223</v>
      </c>
      <c r="O360" s="137">
        <v>480</v>
      </c>
      <c r="P360" s="137">
        <v>480</v>
      </c>
      <c r="Q360" s="137">
        <v>480</v>
      </c>
      <c r="R360" s="137">
        <f t="shared" si="38"/>
        <v>566.4</v>
      </c>
      <c r="S360" s="140" t="s">
        <v>73</v>
      </c>
      <c r="T360" s="140" t="s">
        <v>131</v>
      </c>
      <c r="U360" s="140" t="s">
        <v>224</v>
      </c>
      <c r="V360" s="8">
        <v>42736</v>
      </c>
      <c r="W360" s="8">
        <v>42736</v>
      </c>
      <c r="X360" s="9" t="s">
        <v>1452</v>
      </c>
      <c r="Y360" s="9" t="s">
        <v>1443</v>
      </c>
      <c r="Z360" s="9">
        <v>7724646338</v>
      </c>
      <c r="AA360" s="9">
        <v>772401001</v>
      </c>
      <c r="AB360" s="141" t="s">
        <v>1458</v>
      </c>
      <c r="AC360" s="136" t="s">
        <v>223</v>
      </c>
      <c r="AD360" s="9">
        <v>796</v>
      </c>
      <c r="AE360" s="9" t="s">
        <v>555</v>
      </c>
      <c r="AF360" s="136">
        <v>1</v>
      </c>
      <c r="AG360" s="142">
        <v>45</v>
      </c>
      <c r="AH360" s="8" t="s">
        <v>197</v>
      </c>
      <c r="AI360" s="8">
        <v>42736</v>
      </c>
      <c r="AJ360" s="8">
        <v>42736</v>
      </c>
      <c r="AK360" s="146">
        <v>43100</v>
      </c>
      <c r="AL360" s="9">
        <v>2017</v>
      </c>
      <c r="AM360" s="9"/>
      <c r="AN360" s="137"/>
      <c r="AO360" s="9"/>
      <c r="AP360" s="9"/>
      <c r="AQ360" s="9"/>
      <c r="AR360" s="9"/>
      <c r="AS360" s="9"/>
      <c r="AT360" s="9"/>
      <c r="AU360" s="9"/>
      <c r="AV360" s="9"/>
      <c r="AW360" s="9"/>
    </row>
    <row r="361" spans="1:49" s="143" customFormat="1" ht="45">
      <c r="A361" s="136">
        <v>7</v>
      </c>
      <c r="B361" s="136" t="s">
        <v>1462</v>
      </c>
      <c r="C361" s="136" t="s">
        <v>131</v>
      </c>
      <c r="D361" s="136" t="s">
        <v>1327</v>
      </c>
      <c r="E361" s="136" t="s">
        <v>71</v>
      </c>
      <c r="F361" s="136">
        <v>890188</v>
      </c>
      <c r="G361" s="10" t="s">
        <v>5248</v>
      </c>
      <c r="H361" s="136" t="s">
        <v>824</v>
      </c>
      <c r="I361" s="9" t="s">
        <v>1451</v>
      </c>
      <c r="J361" s="136" t="s">
        <v>136</v>
      </c>
      <c r="K361" s="136" t="s">
        <v>136</v>
      </c>
      <c r="L361" s="140" t="s">
        <v>137</v>
      </c>
      <c r="M361" s="140" t="s">
        <v>96</v>
      </c>
      <c r="N361" s="136" t="s">
        <v>223</v>
      </c>
      <c r="O361" s="137">
        <v>1101.8</v>
      </c>
      <c r="P361" s="137">
        <v>1101.8</v>
      </c>
      <c r="Q361" s="137">
        <v>1101.8</v>
      </c>
      <c r="R361" s="137">
        <f t="shared" si="38"/>
        <v>1300.1239999999998</v>
      </c>
      <c r="S361" s="140" t="s">
        <v>73</v>
      </c>
      <c r="T361" s="140" t="s">
        <v>131</v>
      </c>
      <c r="U361" s="140" t="s">
        <v>224</v>
      </c>
      <c r="V361" s="8">
        <v>42736</v>
      </c>
      <c r="W361" s="8">
        <v>42736</v>
      </c>
      <c r="X361" s="9" t="s">
        <v>1452</v>
      </c>
      <c r="Y361" s="9" t="s">
        <v>1464</v>
      </c>
      <c r="Z361" s="9">
        <v>7720518494</v>
      </c>
      <c r="AA361" s="9">
        <v>772602002</v>
      </c>
      <c r="AB361" s="141" t="s">
        <v>1463</v>
      </c>
      <c r="AC361" s="136" t="s">
        <v>223</v>
      </c>
      <c r="AD361" s="9">
        <v>796</v>
      </c>
      <c r="AE361" s="9" t="s">
        <v>555</v>
      </c>
      <c r="AF361" s="136">
        <v>1</v>
      </c>
      <c r="AG361" s="142">
        <v>45</v>
      </c>
      <c r="AH361" s="8" t="s">
        <v>197</v>
      </c>
      <c r="AI361" s="8">
        <v>42736</v>
      </c>
      <c r="AJ361" s="8">
        <v>42736</v>
      </c>
      <c r="AK361" s="146">
        <v>43100</v>
      </c>
      <c r="AL361" s="9">
        <v>2017</v>
      </c>
      <c r="AM361" s="9"/>
      <c r="AN361" s="137"/>
      <c r="AO361" s="9"/>
      <c r="AP361" s="9"/>
      <c r="AQ361" s="9"/>
      <c r="AR361" s="9"/>
      <c r="AS361" s="9"/>
      <c r="AT361" s="9"/>
      <c r="AU361" s="9"/>
      <c r="AV361" s="9"/>
      <c r="AW361" s="9"/>
    </row>
    <row r="362" spans="1:49" s="143" customFormat="1" ht="33.75">
      <c r="A362" s="136">
        <v>3</v>
      </c>
      <c r="B362" s="136" t="s">
        <v>1465</v>
      </c>
      <c r="C362" s="136" t="s">
        <v>131</v>
      </c>
      <c r="D362" s="136" t="s">
        <v>1466</v>
      </c>
      <c r="E362" s="136" t="s">
        <v>72</v>
      </c>
      <c r="F362" s="136">
        <v>890189</v>
      </c>
      <c r="G362" s="10" t="s">
        <v>1467</v>
      </c>
      <c r="H362" s="136" t="s">
        <v>662</v>
      </c>
      <c r="I362" s="9" t="s">
        <v>1017</v>
      </c>
      <c r="J362" s="136" t="s">
        <v>135</v>
      </c>
      <c r="K362" s="136" t="s">
        <v>136</v>
      </c>
      <c r="L362" s="140" t="s">
        <v>137</v>
      </c>
      <c r="M362" s="140" t="s">
        <v>86</v>
      </c>
      <c r="N362" s="136" t="s">
        <v>138</v>
      </c>
      <c r="O362" s="137">
        <v>5000</v>
      </c>
      <c r="P362" s="137">
        <v>5000</v>
      </c>
      <c r="Q362" s="137">
        <v>5000</v>
      </c>
      <c r="R362" s="137">
        <f t="shared" si="38"/>
        <v>5900</v>
      </c>
      <c r="S362" s="136" t="s">
        <v>214</v>
      </c>
      <c r="T362" s="140" t="s">
        <v>131</v>
      </c>
      <c r="U362" s="140" t="s">
        <v>215</v>
      </c>
      <c r="V362" s="8">
        <f t="shared" ref="V362:V369" si="39">W362-45</f>
        <v>42702</v>
      </c>
      <c r="W362" s="8">
        <f t="shared" ref="W362:W369" si="40">AI362-20</f>
        <v>42747</v>
      </c>
      <c r="X362" s="9"/>
      <c r="Y362" s="9"/>
      <c r="Z362" s="9"/>
      <c r="AA362" s="9"/>
      <c r="AB362" s="141" t="s">
        <v>1467</v>
      </c>
      <c r="AC362" s="136" t="s">
        <v>941</v>
      </c>
      <c r="AD362" s="9">
        <v>796</v>
      </c>
      <c r="AE362" s="9" t="s">
        <v>555</v>
      </c>
      <c r="AF362" s="136">
        <v>1</v>
      </c>
      <c r="AG362" s="142">
        <v>45</v>
      </c>
      <c r="AH362" s="8" t="s">
        <v>197</v>
      </c>
      <c r="AI362" s="8">
        <v>42767</v>
      </c>
      <c r="AJ362" s="146">
        <v>42795</v>
      </c>
      <c r="AK362" s="146">
        <v>43100</v>
      </c>
      <c r="AL362" s="9">
        <v>2017</v>
      </c>
      <c r="AM362" s="9"/>
      <c r="AN362" s="137"/>
      <c r="AO362" s="9"/>
      <c r="AP362" s="9"/>
      <c r="AQ362" s="9"/>
      <c r="AR362" s="9"/>
      <c r="AS362" s="9"/>
      <c r="AT362" s="9"/>
      <c r="AU362" s="9"/>
      <c r="AV362" s="9"/>
      <c r="AW362" s="9"/>
    </row>
    <row r="363" spans="1:49" s="143" customFormat="1" ht="33.75">
      <c r="A363" s="136">
        <v>3</v>
      </c>
      <c r="B363" s="136" t="s">
        <v>1468</v>
      </c>
      <c r="C363" s="136" t="s">
        <v>131</v>
      </c>
      <c r="D363" s="136" t="s">
        <v>1275</v>
      </c>
      <c r="E363" s="136" t="s">
        <v>72</v>
      </c>
      <c r="F363" s="136">
        <v>890190</v>
      </c>
      <c r="G363" s="10" t="s">
        <v>1469</v>
      </c>
      <c r="H363" s="136" t="s">
        <v>662</v>
      </c>
      <c r="I363" s="9" t="s">
        <v>1470</v>
      </c>
      <c r="J363" s="136" t="s">
        <v>136</v>
      </c>
      <c r="K363" s="136" t="s">
        <v>136</v>
      </c>
      <c r="L363" s="140" t="s">
        <v>137</v>
      </c>
      <c r="M363" s="140" t="s">
        <v>86</v>
      </c>
      <c r="N363" s="136" t="s">
        <v>138</v>
      </c>
      <c r="O363" s="137">
        <v>6197.98</v>
      </c>
      <c r="P363" s="137">
        <v>6197.98</v>
      </c>
      <c r="Q363" s="137">
        <v>6197.98</v>
      </c>
      <c r="R363" s="137">
        <f t="shared" si="38"/>
        <v>7313.616399999999</v>
      </c>
      <c r="S363" s="136" t="s">
        <v>214</v>
      </c>
      <c r="T363" s="140" t="s">
        <v>131</v>
      </c>
      <c r="U363" s="140" t="s">
        <v>215</v>
      </c>
      <c r="V363" s="8">
        <f t="shared" si="39"/>
        <v>42702</v>
      </c>
      <c r="W363" s="8">
        <f t="shared" si="40"/>
        <v>42747</v>
      </c>
      <c r="X363" s="9"/>
      <c r="Y363" s="9"/>
      <c r="Z363" s="9"/>
      <c r="AA363" s="9"/>
      <c r="AB363" s="141" t="s">
        <v>1469</v>
      </c>
      <c r="AC363" s="136" t="s">
        <v>941</v>
      </c>
      <c r="AD363" s="9">
        <v>796</v>
      </c>
      <c r="AE363" s="9" t="s">
        <v>555</v>
      </c>
      <c r="AF363" s="136">
        <v>1</v>
      </c>
      <c r="AG363" s="142">
        <v>45</v>
      </c>
      <c r="AH363" s="8" t="s">
        <v>197</v>
      </c>
      <c r="AI363" s="8">
        <v>42767</v>
      </c>
      <c r="AJ363" s="146">
        <v>42795</v>
      </c>
      <c r="AK363" s="146">
        <v>43100</v>
      </c>
      <c r="AL363" s="9">
        <v>2017</v>
      </c>
      <c r="AM363" s="9"/>
      <c r="AN363" s="137"/>
      <c r="AO363" s="9"/>
      <c r="AP363" s="9"/>
      <c r="AQ363" s="9"/>
      <c r="AR363" s="9"/>
      <c r="AS363" s="9"/>
      <c r="AT363" s="9"/>
      <c r="AU363" s="9"/>
      <c r="AV363" s="9"/>
      <c r="AW363" s="9" t="s">
        <v>273</v>
      </c>
    </row>
    <row r="364" spans="1:49" s="143" customFormat="1" ht="22.5">
      <c r="A364" s="136">
        <v>3</v>
      </c>
      <c r="B364" s="136" t="s">
        <v>1471</v>
      </c>
      <c r="C364" s="136" t="s">
        <v>131</v>
      </c>
      <c r="D364" s="136" t="s">
        <v>1472</v>
      </c>
      <c r="E364" s="136" t="s">
        <v>66</v>
      </c>
      <c r="F364" s="136">
        <v>890191</v>
      </c>
      <c r="G364" s="10" t="s">
        <v>1473</v>
      </c>
      <c r="H364" s="136" t="s">
        <v>1474</v>
      </c>
      <c r="I364" s="9" t="s">
        <v>1475</v>
      </c>
      <c r="J364" s="136" t="s">
        <v>135</v>
      </c>
      <c r="K364" s="136" t="s">
        <v>136</v>
      </c>
      <c r="L364" s="140" t="s">
        <v>137</v>
      </c>
      <c r="M364" s="140" t="s">
        <v>1476</v>
      </c>
      <c r="N364" s="136" t="s">
        <v>1442</v>
      </c>
      <c r="O364" s="137">
        <v>1631.36</v>
      </c>
      <c r="P364" s="137">
        <v>1631.36</v>
      </c>
      <c r="Q364" s="137">
        <v>1631.36</v>
      </c>
      <c r="R364" s="137">
        <f t="shared" si="38"/>
        <v>1925.0047999999997</v>
      </c>
      <c r="S364" s="136" t="s">
        <v>214</v>
      </c>
      <c r="T364" s="140" t="s">
        <v>1477</v>
      </c>
      <c r="U364" s="140" t="s">
        <v>215</v>
      </c>
      <c r="V364" s="8">
        <f t="shared" si="39"/>
        <v>42791</v>
      </c>
      <c r="W364" s="8">
        <f t="shared" si="40"/>
        <v>42836</v>
      </c>
      <c r="X364" s="9"/>
      <c r="Y364" s="9"/>
      <c r="Z364" s="9"/>
      <c r="AA364" s="9"/>
      <c r="AB364" s="141" t="s">
        <v>1478</v>
      </c>
      <c r="AC364" s="136" t="s">
        <v>941</v>
      </c>
      <c r="AD364" s="9">
        <v>796</v>
      </c>
      <c r="AE364" s="9" t="s">
        <v>555</v>
      </c>
      <c r="AF364" s="136">
        <v>1</v>
      </c>
      <c r="AG364" s="142">
        <v>45</v>
      </c>
      <c r="AH364" s="8" t="s">
        <v>197</v>
      </c>
      <c r="AI364" s="8">
        <v>42856</v>
      </c>
      <c r="AJ364" s="8">
        <v>42856</v>
      </c>
      <c r="AK364" s="146">
        <v>43100</v>
      </c>
      <c r="AL364" s="9">
        <v>2017</v>
      </c>
      <c r="AM364" s="9"/>
      <c r="AN364" s="137"/>
      <c r="AO364" s="9"/>
      <c r="AP364" s="9"/>
      <c r="AQ364" s="9"/>
      <c r="AR364" s="9"/>
      <c r="AS364" s="9"/>
      <c r="AT364" s="9"/>
      <c r="AU364" s="9"/>
      <c r="AV364" s="9"/>
      <c r="AW364" s="9" t="s">
        <v>1834</v>
      </c>
    </row>
    <row r="365" spans="1:49" s="143" customFormat="1" ht="45">
      <c r="A365" s="136">
        <v>3</v>
      </c>
      <c r="B365" s="136" t="s">
        <v>1479</v>
      </c>
      <c r="C365" s="136" t="s">
        <v>131</v>
      </c>
      <c r="D365" s="136" t="s">
        <v>1472</v>
      </c>
      <c r="E365" s="136" t="s">
        <v>66</v>
      </c>
      <c r="F365" s="136">
        <v>890194</v>
      </c>
      <c r="G365" s="10" t="s">
        <v>1480</v>
      </c>
      <c r="H365" s="136" t="s">
        <v>1481</v>
      </c>
      <c r="I365" s="9" t="s">
        <v>1481</v>
      </c>
      <c r="J365" s="136" t="s">
        <v>136</v>
      </c>
      <c r="K365" s="136" t="s">
        <v>136</v>
      </c>
      <c r="L365" s="140" t="s">
        <v>137</v>
      </c>
      <c r="M365" s="140" t="s">
        <v>1476</v>
      </c>
      <c r="N365" s="136" t="s">
        <v>1442</v>
      </c>
      <c r="O365" s="137">
        <v>2070.4299999999998</v>
      </c>
      <c r="P365" s="137">
        <v>2070.4299999999998</v>
      </c>
      <c r="Q365" s="137">
        <v>2070.4299999999998</v>
      </c>
      <c r="R365" s="137">
        <f t="shared" si="38"/>
        <v>2443.1073999999999</v>
      </c>
      <c r="S365" s="136" t="s">
        <v>214</v>
      </c>
      <c r="T365" s="140" t="s">
        <v>1477</v>
      </c>
      <c r="U365" s="140" t="s">
        <v>215</v>
      </c>
      <c r="V365" s="8">
        <f t="shared" si="39"/>
        <v>42791</v>
      </c>
      <c r="W365" s="8">
        <f t="shared" si="40"/>
        <v>42836</v>
      </c>
      <c r="X365" s="9"/>
      <c r="Y365" s="9"/>
      <c r="Z365" s="9"/>
      <c r="AA365" s="9"/>
      <c r="AB365" s="141" t="s">
        <v>1480</v>
      </c>
      <c r="AC365" s="136" t="s">
        <v>941</v>
      </c>
      <c r="AD365" s="9">
        <v>796</v>
      </c>
      <c r="AE365" s="9" t="s">
        <v>555</v>
      </c>
      <c r="AF365" s="136">
        <v>1</v>
      </c>
      <c r="AG365" s="142">
        <v>45</v>
      </c>
      <c r="AH365" s="8" t="s">
        <v>197</v>
      </c>
      <c r="AI365" s="8">
        <v>42856</v>
      </c>
      <c r="AJ365" s="8">
        <v>42856</v>
      </c>
      <c r="AK365" s="146">
        <v>43100</v>
      </c>
      <c r="AL365" s="9">
        <v>2017</v>
      </c>
      <c r="AM365" s="9"/>
      <c r="AN365" s="137"/>
      <c r="AO365" s="9"/>
      <c r="AP365" s="9"/>
      <c r="AQ365" s="9"/>
      <c r="AR365" s="9"/>
      <c r="AS365" s="9"/>
      <c r="AT365" s="9"/>
      <c r="AU365" s="9"/>
      <c r="AV365" s="9"/>
      <c r="AW365" s="9" t="s">
        <v>1834</v>
      </c>
    </row>
    <row r="366" spans="1:49" s="143" customFormat="1" ht="45">
      <c r="A366" s="136">
        <v>3</v>
      </c>
      <c r="B366" s="136" t="s">
        <v>1482</v>
      </c>
      <c r="C366" s="136" t="s">
        <v>131</v>
      </c>
      <c r="D366" s="136" t="s">
        <v>1472</v>
      </c>
      <c r="E366" s="136" t="s">
        <v>66</v>
      </c>
      <c r="F366" s="136">
        <v>890195</v>
      </c>
      <c r="G366" s="10" t="s">
        <v>1483</v>
      </c>
      <c r="H366" s="136" t="s">
        <v>1484</v>
      </c>
      <c r="I366" s="163" t="s">
        <v>2609</v>
      </c>
      <c r="J366" s="136" t="s">
        <v>135</v>
      </c>
      <c r="K366" s="136" t="s">
        <v>136</v>
      </c>
      <c r="L366" s="140" t="s">
        <v>137</v>
      </c>
      <c r="M366" s="140" t="s">
        <v>1476</v>
      </c>
      <c r="N366" s="136" t="s">
        <v>1442</v>
      </c>
      <c r="O366" s="137">
        <v>1926.95</v>
      </c>
      <c r="P366" s="137">
        <v>1926.95</v>
      </c>
      <c r="Q366" s="137">
        <v>1926.95</v>
      </c>
      <c r="R366" s="137">
        <f t="shared" si="38"/>
        <v>2273.8009999999999</v>
      </c>
      <c r="S366" s="136" t="s">
        <v>214</v>
      </c>
      <c r="T366" s="140" t="s">
        <v>1477</v>
      </c>
      <c r="U366" s="140" t="s">
        <v>215</v>
      </c>
      <c r="V366" s="8">
        <f t="shared" si="39"/>
        <v>42791</v>
      </c>
      <c r="W366" s="8">
        <f t="shared" si="40"/>
        <v>42836</v>
      </c>
      <c r="X366" s="9"/>
      <c r="Y366" s="9"/>
      <c r="Z366" s="9"/>
      <c r="AA366" s="9"/>
      <c r="AB366" s="141" t="s">
        <v>1483</v>
      </c>
      <c r="AC366" s="136" t="s">
        <v>941</v>
      </c>
      <c r="AD366" s="9">
        <v>796</v>
      </c>
      <c r="AE366" s="9" t="s">
        <v>555</v>
      </c>
      <c r="AF366" s="136">
        <v>1</v>
      </c>
      <c r="AG366" s="142">
        <v>45</v>
      </c>
      <c r="AH366" s="8" t="s">
        <v>197</v>
      </c>
      <c r="AI366" s="8">
        <v>42856</v>
      </c>
      <c r="AJ366" s="8">
        <v>42856</v>
      </c>
      <c r="AK366" s="146">
        <v>43100</v>
      </c>
      <c r="AL366" s="9">
        <v>2017</v>
      </c>
      <c r="AM366" s="9"/>
      <c r="AN366" s="137"/>
      <c r="AO366" s="9"/>
      <c r="AP366" s="9"/>
      <c r="AQ366" s="9"/>
      <c r="AR366" s="9"/>
      <c r="AS366" s="9"/>
      <c r="AT366" s="9"/>
      <c r="AU366" s="9"/>
      <c r="AV366" s="9"/>
      <c r="AW366" s="9" t="s">
        <v>1834</v>
      </c>
    </row>
    <row r="367" spans="1:49" s="143" customFormat="1" ht="45">
      <c r="A367" s="136">
        <v>3</v>
      </c>
      <c r="B367" s="136" t="s">
        <v>1485</v>
      </c>
      <c r="C367" s="136" t="s">
        <v>131</v>
      </c>
      <c r="D367" s="136" t="s">
        <v>1472</v>
      </c>
      <c r="E367" s="136" t="s">
        <v>66</v>
      </c>
      <c r="F367" s="136">
        <v>890196</v>
      </c>
      <c r="G367" s="10" t="s">
        <v>1486</v>
      </c>
      <c r="H367" s="136" t="s">
        <v>1487</v>
      </c>
      <c r="I367" s="9" t="s">
        <v>1488</v>
      </c>
      <c r="J367" s="136" t="s">
        <v>136</v>
      </c>
      <c r="K367" s="136" t="s">
        <v>136</v>
      </c>
      <c r="L367" s="140" t="s">
        <v>137</v>
      </c>
      <c r="M367" s="140" t="s">
        <v>1476</v>
      </c>
      <c r="N367" s="136" t="s">
        <v>1442</v>
      </c>
      <c r="O367" s="137">
        <v>694.14</v>
      </c>
      <c r="P367" s="137">
        <v>694.14</v>
      </c>
      <c r="Q367" s="137">
        <v>694.14</v>
      </c>
      <c r="R367" s="137">
        <f t="shared" si="38"/>
        <v>819.08519999999999</v>
      </c>
      <c r="S367" s="136" t="s">
        <v>214</v>
      </c>
      <c r="T367" s="140" t="s">
        <v>1477</v>
      </c>
      <c r="U367" s="140" t="s">
        <v>215</v>
      </c>
      <c r="V367" s="8">
        <f t="shared" si="39"/>
        <v>42791</v>
      </c>
      <c r="W367" s="8">
        <f t="shared" si="40"/>
        <v>42836</v>
      </c>
      <c r="X367" s="9"/>
      <c r="Y367" s="9"/>
      <c r="Z367" s="9"/>
      <c r="AA367" s="9"/>
      <c r="AB367" s="141" t="s">
        <v>1486</v>
      </c>
      <c r="AC367" s="136" t="s">
        <v>941</v>
      </c>
      <c r="AD367" s="9">
        <v>796</v>
      </c>
      <c r="AE367" s="9" t="s">
        <v>555</v>
      </c>
      <c r="AF367" s="136">
        <v>1</v>
      </c>
      <c r="AG367" s="142">
        <v>45</v>
      </c>
      <c r="AH367" s="8" t="s">
        <v>197</v>
      </c>
      <c r="AI367" s="8">
        <v>42856</v>
      </c>
      <c r="AJ367" s="8">
        <v>42856</v>
      </c>
      <c r="AK367" s="146">
        <v>43100</v>
      </c>
      <c r="AL367" s="9">
        <v>2017</v>
      </c>
      <c r="AM367" s="9"/>
      <c r="AN367" s="137"/>
      <c r="AO367" s="9"/>
      <c r="AP367" s="9"/>
      <c r="AQ367" s="9"/>
      <c r="AR367" s="9"/>
      <c r="AS367" s="9"/>
      <c r="AT367" s="9"/>
      <c r="AU367" s="9"/>
      <c r="AV367" s="9"/>
      <c r="AW367" s="9" t="s">
        <v>1834</v>
      </c>
    </row>
    <row r="368" spans="1:49" s="143" customFormat="1" ht="45">
      <c r="A368" s="136">
        <v>3</v>
      </c>
      <c r="B368" s="136" t="s">
        <v>1489</v>
      </c>
      <c r="C368" s="136" t="s">
        <v>131</v>
      </c>
      <c r="D368" s="136" t="s">
        <v>1472</v>
      </c>
      <c r="E368" s="136" t="s">
        <v>66</v>
      </c>
      <c r="F368" s="136">
        <v>890197</v>
      </c>
      <c r="G368" s="10" t="s">
        <v>1490</v>
      </c>
      <c r="H368" s="136" t="s">
        <v>1491</v>
      </c>
      <c r="I368" s="9" t="s">
        <v>1492</v>
      </c>
      <c r="J368" s="136" t="s">
        <v>135</v>
      </c>
      <c r="K368" s="136" t="s">
        <v>136</v>
      </c>
      <c r="L368" s="140" t="s">
        <v>137</v>
      </c>
      <c r="M368" s="140" t="s">
        <v>1476</v>
      </c>
      <c r="N368" s="136" t="s">
        <v>1442</v>
      </c>
      <c r="O368" s="137">
        <v>1764.02</v>
      </c>
      <c r="P368" s="137">
        <v>1764.02</v>
      </c>
      <c r="Q368" s="137">
        <v>1764.02</v>
      </c>
      <c r="R368" s="137">
        <f t="shared" si="38"/>
        <v>2081.5436</v>
      </c>
      <c r="S368" s="136" t="s">
        <v>214</v>
      </c>
      <c r="T368" s="140" t="s">
        <v>1477</v>
      </c>
      <c r="U368" s="140" t="s">
        <v>215</v>
      </c>
      <c r="V368" s="8">
        <f t="shared" si="39"/>
        <v>42791</v>
      </c>
      <c r="W368" s="8">
        <f t="shared" si="40"/>
        <v>42836</v>
      </c>
      <c r="X368" s="9"/>
      <c r="Y368" s="9"/>
      <c r="Z368" s="9"/>
      <c r="AA368" s="9"/>
      <c r="AB368" s="141" t="s">
        <v>1490</v>
      </c>
      <c r="AC368" s="136" t="s">
        <v>941</v>
      </c>
      <c r="AD368" s="9">
        <v>796</v>
      </c>
      <c r="AE368" s="9" t="s">
        <v>555</v>
      </c>
      <c r="AF368" s="136">
        <v>1</v>
      </c>
      <c r="AG368" s="142">
        <v>45</v>
      </c>
      <c r="AH368" s="8" t="s">
        <v>197</v>
      </c>
      <c r="AI368" s="8">
        <v>42856</v>
      </c>
      <c r="AJ368" s="8">
        <v>42856</v>
      </c>
      <c r="AK368" s="146">
        <v>43100</v>
      </c>
      <c r="AL368" s="9">
        <v>2017</v>
      </c>
      <c r="AM368" s="9"/>
      <c r="AN368" s="137"/>
      <c r="AO368" s="9"/>
      <c r="AP368" s="9"/>
      <c r="AQ368" s="9"/>
      <c r="AR368" s="9"/>
      <c r="AS368" s="9"/>
      <c r="AT368" s="9"/>
      <c r="AU368" s="9"/>
      <c r="AV368" s="9"/>
      <c r="AW368" s="9" t="s">
        <v>1834</v>
      </c>
    </row>
    <row r="369" spans="1:49" s="143" customFormat="1" ht="56.25">
      <c r="A369" s="136">
        <v>3</v>
      </c>
      <c r="B369" s="136" t="s">
        <v>1493</v>
      </c>
      <c r="C369" s="136" t="s">
        <v>131</v>
      </c>
      <c r="D369" s="136" t="s">
        <v>1472</v>
      </c>
      <c r="E369" s="136" t="s">
        <v>66</v>
      </c>
      <c r="F369" s="136">
        <v>890198</v>
      </c>
      <c r="G369" s="10" t="s">
        <v>1494</v>
      </c>
      <c r="H369" s="136" t="s">
        <v>1495</v>
      </c>
      <c r="I369" s="9" t="s">
        <v>1496</v>
      </c>
      <c r="J369" s="136" t="s">
        <v>135</v>
      </c>
      <c r="K369" s="136" t="s">
        <v>136</v>
      </c>
      <c r="L369" s="140" t="s">
        <v>137</v>
      </c>
      <c r="M369" s="140" t="s">
        <v>1476</v>
      </c>
      <c r="N369" s="136" t="s">
        <v>1442</v>
      </c>
      <c r="O369" s="137">
        <v>876.76</v>
      </c>
      <c r="P369" s="137">
        <v>876.76</v>
      </c>
      <c r="Q369" s="137">
        <v>876.76</v>
      </c>
      <c r="R369" s="137">
        <f t="shared" si="38"/>
        <v>1034.5768</v>
      </c>
      <c r="S369" s="136" t="s">
        <v>214</v>
      </c>
      <c r="T369" s="140" t="s">
        <v>1477</v>
      </c>
      <c r="U369" s="140" t="s">
        <v>215</v>
      </c>
      <c r="V369" s="8">
        <f t="shared" si="39"/>
        <v>42791</v>
      </c>
      <c r="W369" s="8">
        <f t="shared" si="40"/>
        <v>42836</v>
      </c>
      <c r="X369" s="9"/>
      <c r="Y369" s="9"/>
      <c r="Z369" s="9"/>
      <c r="AA369" s="9"/>
      <c r="AB369" s="141" t="s">
        <v>1494</v>
      </c>
      <c r="AC369" s="136" t="s">
        <v>941</v>
      </c>
      <c r="AD369" s="9">
        <v>796</v>
      </c>
      <c r="AE369" s="9" t="s">
        <v>555</v>
      </c>
      <c r="AF369" s="136">
        <v>1</v>
      </c>
      <c r="AG369" s="142">
        <v>45</v>
      </c>
      <c r="AH369" s="8" t="s">
        <v>197</v>
      </c>
      <c r="AI369" s="8">
        <v>42856</v>
      </c>
      <c r="AJ369" s="8">
        <v>42856</v>
      </c>
      <c r="AK369" s="146">
        <v>43100</v>
      </c>
      <c r="AL369" s="9">
        <v>2017</v>
      </c>
      <c r="AM369" s="9"/>
      <c r="AN369" s="137"/>
      <c r="AO369" s="9"/>
      <c r="AP369" s="9"/>
      <c r="AQ369" s="9"/>
      <c r="AR369" s="9"/>
      <c r="AS369" s="9"/>
      <c r="AT369" s="9"/>
      <c r="AU369" s="9"/>
      <c r="AV369" s="9"/>
      <c r="AW369" s="9" t="s">
        <v>1834</v>
      </c>
    </row>
    <row r="370" spans="1:49" s="143" customFormat="1" ht="33.75">
      <c r="A370" s="136">
        <v>7</v>
      </c>
      <c r="B370" s="136" t="s">
        <v>1497</v>
      </c>
      <c r="C370" s="136" t="s">
        <v>131</v>
      </c>
      <c r="D370" s="136" t="s">
        <v>1472</v>
      </c>
      <c r="E370" s="136" t="s">
        <v>66</v>
      </c>
      <c r="F370" s="136">
        <v>890201</v>
      </c>
      <c r="G370" s="10" t="s">
        <v>1498</v>
      </c>
      <c r="H370" s="136" t="s">
        <v>1499</v>
      </c>
      <c r="I370" s="9" t="s">
        <v>1500</v>
      </c>
      <c r="J370" s="136" t="s">
        <v>135</v>
      </c>
      <c r="K370" s="136" t="s">
        <v>136</v>
      </c>
      <c r="L370" s="140" t="s">
        <v>137</v>
      </c>
      <c r="M370" s="140" t="s">
        <v>1476</v>
      </c>
      <c r="N370" s="136" t="s">
        <v>1442</v>
      </c>
      <c r="O370" s="137">
        <v>1227.07</v>
      </c>
      <c r="P370" s="137">
        <v>1227.07</v>
      </c>
      <c r="Q370" s="137">
        <v>1227.07</v>
      </c>
      <c r="R370" s="137">
        <f t="shared" si="38"/>
        <v>1447.9425999999999</v>
      </c>
      <c r="S370" s="136" t="s">
        <v>214</v>
      </c>
      <c r="T370" s="140" t="s">
        <v>1477</v>
      </c>
      <c r="U370" s="140" t="s">
        <v>215</v>
      </c>
      <c r="V370" s="8">
        <v>42765</v>
      </c>
      <c r="W370" s="8">
        <v>42812</v>
      </c>
      <c r="X370" s="9"/>
      <c r="Y370" s="9"/>
      <c r="Z370" s="9"/>
      <c r="AA370" s="9"/>
      <c r="AB370" s="141" t="s">
        <v>1498</v>
      </c>
      <c r="AC370" s="136" t="s">
        <v>941</v>
      </c>
      <c r="AD370" s="9">
        <v>796</v>
      </c>
      <c r="AE370" s="9" t="s">
        <v>555</v>
      </c>
      <c r="AF370" s="136">
        <v>1</v>
      </c>
      <c r="AG370" s="142">
        <v>45</v>
      </c>
      <c r="AH370" s="8" t="s">
        <v>197</v>
      </c>
      <c r="AI370" s="8">
        <v>42832</v>
      </c>
      <c r="AJ370" s="8">
        <v>42832</v>
      </c>
      <c r="AK370" s="8">
        <v>42862</v>
      </c>
      <c r="AL370" s="9">
        <v>2017</v>
      </c>
      <c r="AM370" s="9"/>
      <c r="AN370" s="137"/>
      <c r="AO370" s="9"/>
      <c r="AP370" s="9"/>
      <c r="AQ370" s="9"/>
      <c r="AR370" s="9"/>
      <c r="AS370" s="9"/>
      <c r="AT370" s="9"/>
      <c r="AU370" s="9"/>
      <c r="AV370" s="9"/>
      <c r="AW370" s="9" t="s">
        <v>1834</v>
      </c>
    </row>
    <row r="371" spans="1:49" s="143" customFormat="1" ht="78.75">
      <c r="A371" s="136">
        <v>3</v>
      </c>
      <c r="B371" s="136" t="s">
        <v>2273</v>
      </c>
      <c r="C371" s="136" t="s">
        <v>131</v>
      </c>
      <c r="D371" s="136" t="s">
        <v>1216</v>
      </c>
      <c r="E371" s="136" t="s">
        <v>72</v>
      </c>
      <c r="F371" s="136">
        <v>890214</v>
      </c>
      <c r="G371" s="10" t="s">
        <v>2564</v>
      </c>
      <c r="H371" s="136">
        <v>35</v>
      </c>
      <c r="I371" s="9" t="s">
        <v>1859</v>
      </c>
      <c r="J371" s="136" t="s">
        <v>135</v>
      </c>
      <c r="K371" s="136" t="s">
        <v>136</v>
      </c>
      <c r="L371" s="140" t="s">
        <v>137</v>
      </c>
      <c r="M371" s="140" t="s">
        <v>86</v>
      </c>
      <c r="N371" s="136" t="s">
        <v>138</v>
      </c>
      <c r="O371" s="137">
        <v>15637.73</v>
      </c>
      <c r="P371" s="137">
        <v>6000</v>
      </c>
      <c r="Q371" s="137">
        <v>15637.73</v>
      </c>
      <c r="R371" s="137">
        <f t="shared" si="38"/>
        <v>18452.521399999998</v>
      </c>
      <c r="S371" s="140" t="str">
        <f t="shared" ref="S371:S372" si="41">IF(R371&gt;10000,"Открытый конкурс","Открытый запрос предложений")</f>
        <v>Открытый конкурс</v>
      </c>
      <c r="T371" s="140" t="s">
        <v>131</v>
      </c>
      <c r="U371" s="140" t="s">
        <v>215</v>
      </c>
      <c r="V371" s="8">
        <v>42643</v>
      </c>
      <c r="W371" s="8">
        <f>AI371-20</f>
        <v>42716</v>
      </c>
      <c r="X371" s="9"/>
      <c r="Y371" s="9"/>
      <c r="Z371" s="9"/>
      <c r="AA371" s="9"/>
      <c r="AB371" s="141" t="s">
        <v>2274</v>
      </c>
      <c r="AC371" s="136" t="s">
        <v>941</v>
      </c>
      <c r="AD371" s="9">
        <v>796</v>
      </c>
      <c r="AE371" s="9" t="s">
        <v>555</v>
      </c>
      <c r="AF371" s="136">
        <v>1</v>
      </c>
      <c r="AG371" s="142">
        <v>45</v>
      </c>
      <c r="AH371" s="8" t="s">
        <v>197</v>
      </c>
      <c r="AI371" s="8">
        <v>42736</v>
      </c>
      <c r="AJ371" s="8">
        <v>42745</v>
      </c>
      <c r="AK371" s="8">
        <v>43465</v>
      </c>
      <c r="AL371" s="9" t="s">
        <v>310</v>
      </c>
      <c r="AM371" s="9"/>
      <c r="AN371" s="137"/>
      <c r="AO371" s="9"/>
      <c r="AP371" s="9"/>
      <c r="AQ371" s="9"/>
      <c r="AR371" s="9"/>
      <c r="AS371" s="9"/>
      <c r="AT371" s="9"/>
      <c r="AU371" s="9"/>
      <c r="AV371" s="9"/>
      <c r="AW371" s="9"/>
    </row>
    <row r="372" spans="1:49" s="143" customFormat="1" ht="90">
      <c r="A372" s="136">
        <v>7</v>
      </c>
      <c r="B372" s="136" t="s">
        <v>1501</v>
      </c>
      <c r="C372" s="136" t="s">
        <v>131</v>
      </c>
      <c r="D372" s="136" t="s">
        <v>1502</v>
      </c>
      <c r="E372" s="136" t="s">
        <v>71</v>
      </c>
      <c r="F372" s="136">
        <v>629648</v>
      </c>
      <c r="G372" s="10" t="s">
        <v>1503</v>
      </c>
      <c r="H372" s="136" t="s">
        <v>1583</v>
      </c>
      <c r="I372" s="9" t="s">
        <v>1584</v>
      </c>
      <c r="J372" s="136" t="s">
        <v>135</v>
      </c>
      <c r="K372" s="136" t="s">
        <v>136</v>
      </c>
      <c r="L372" s="140" t="s">
        <v>137</v>
      </c>
      <c r="M372" s="140" t="s">
        <v>126</v>
      </c>
      <c r="N372" s="136" t="s">
        <v>1504</v>
      </c>
      <c r="O372" s="137">
        <v>20321.5</v>
      </c>
      <c r="P372" s="137">
        <v>20321.5</v>
      </c>
      <c r="Q372" s="137">
        <v>20321.5</v>
      </c>
      <c r="R372" s="137">
        <f t="shared" si="38"/>
        <v>23979.37</v>
      </c>
      <c r="S372" s="140" t="str">
        <f t="shared" si="41"/>
        <v>Открытый конкурс</v>
      </c>
      <c r="T372" s="140" t="s">
        <v>131</v>
      </c>
      <c r="U372" s="140" t="s">
        <v>215</v>
      </c>
      <c r="V372" s="8">
        <v>42785</v>
      </c>
      <c r="W372" s="8">
        <v>42845</v>
      </c>
      <c r="X372" s="9"/>
      <c r="Y372" s="9"/>
      <c r="Z372" s="9"/>
      <c r="AA372" s="9"/>
      <c r="AB372" s="141" t="s">
        <v>1503</v>
      </c>
      <c r="AC372" s="136" t="s">
        <v>941</v>
      </c>
      <c r="AD372" s="9">
        <v>796</v>
      </c>
      <c r="AE372" s="9" t="s">
        <v>177</v>
      </c>
      <c r="AF372" s="136">
        <v>1</v>
      </c>
      <c r="AG372" s="142" t="s">
        <v>1505</v>
      </c>
      <c r="AH372" s="141" t="s">
        <v>1506</v>
      </c>
      <c r="AI372" s="8">
        <v>42865</v>
      </c>
      <c r="AJ372" s="8">
        <v>42870</v>
      </c>
      <c r="AK372" s="146">
        <v>43100</v>
      </c>
      <c r="AL372" s="9">
        <v>2017</v>
      </c>
      <c r="AM372" s="9"/>
      <c r="AN372" s="137"/>
      <c r="AO372" s="9"/>
      <c r="AP372" s="9"/>
      <c r="AQ372" s="9"/>
      <c r="AR372" s="9"/>
      <c r="AS372" s="9"/>
      <c r="AT372" s="9"/>
      <c r="AU372" s="9"/>
      <c r="AV372" s="9"/>
      <c r="AW372" s="136" t="s">
        <v>1507</v>
      </c>
    </row>
    <row r="373" spans="1:49" s="143" customFormat="1" ht="56.25">
      <c r="A373" s="210">
        <v>7</v>
      </c>
      <c r="B373" s="210" t="s">
        <v>1509</v>
      </c>
      <c r="C373" s="210" t="s">
        <v>131</v>
      </c>
      <c r="D373" s="210" t="s">
        <v>1510</v>
      </c>
      <c r="E373" s="210" t="s">
        <v>71</v>
      </c>
      <c r="F373" s="210">
        <v>629541</v>
      </c>
      <c r="G373" s="211" t="s">
        <v>1511</v>
      </c>
      <c r="H373" s="210" t="s">
        <v>1161</v>
      </c>
      <c r="I373" s="212" t="s">
        <v>1017</v>
      </c>
      <c r="J373" s="210" t="s">
        <v>135</v>
      </c>
      <c r="K373" s="210" t="s">
        <v>136</v>
      </c>
      <c r="L373" s="213" t="s">
        <v>137</v>
      </c>
      <c r="M373" s="213" t="s">
        <v>105</v>
      </c>
      <c r="N373" s="210" t="s">
        <v>138</v>
      </c>
      <c r="O373" s="214">
        <v>4665.45</v>
      </c>
      <c r="P373" s="214" t="s">
        <v>2365</v>
      </c>
      <c r="Q373" s="214">
        <v>4665.45</v>
      </c>
      <c r="R373" s="214">
        <f t="shared" si="38"/>
        <v>5505.2309999999998</v>
      </c>
      <c r="S373" s="210" t="s">
        <v>214</v>
      </c>
      <c r="T373" s="210" t="s">
        <v>131</v>
      </c>
      <c r="U373" s="213" t="s">
        <v>139</v>
      </c>
      <c r="V373" s="215">
        <v>42667</v>
      </c>
      <c r="W373" s="215">
        <v>42716</v>
      </c>
      <c r="X373" s="212"/>
      <c r="Y373" s="212"/>
      <c r="Z373" s="212"/>
      <c r="AA373" s="212"/>
      <c r="AB373" s="216" t="s">
        <v>1512</v>
      </c>
      <c r="AC373" s="210" t="s">
        <v>917</v>
      </c>
      <c r="AD373" s="212">
        <v>796</v>
      </c>
      <c r="AE373" s="212" t="s">
        <v>177</v>
      </c>
      <c r="AF373" s="210">
        <v>3</v>
      </c>
      <c r="AG373" s="217">
        <v>45</v>
      </c>
      <c r="AH373" s="215" t="s">
        <v>1513</v>
      </c>
      <c r="AI373" s="215">
        <v>42736</v>
      </c>
      <c r="AJ373" s="215">
        <v>42736</v>
      </c>
      <c r="AK373" s="218">
        <v>43100</v>
      </c>
      <c r="AL373" s="212">
        <v>2017</v>
      </c>
      <c r="AM373" s="212"/>
      <c r="AN373" s="214"/>
      <c r="AO373" s="212"/>
      <c r="AP373" s="212"/>
      <c r="AQ373" s="212"/>
      <c r="AR373" s="212"/>
      <c r="AS373" s="212"/>
      <c r="AT373" s="212"/>
      <c r="AU373" s="212"/>
      <c r="AV373" s="212"/>
      <c r="AW373" s="212" t="s">
        <v>273</v>
      </c>
    </row>
    <row r="374" spans="1:49" s="143" customFormat="1" ht="67.5">
      <c r="A374" s="194">
        <v>7</v>
      </c>
      <c r="B374" s="194" t="s">
        <v>1277</v>
      </c>
      <c r="C374" s="194" t="s">
        <v>1514</v>
      </c>
      <c r="D374" s="194" t="s">
        <v>1466</v>
      </c>
      <c r="E374" s="194" t="s">
        <v>71</v>
      </c>
      <c r="F374" s="194">
        <v>890075</v>
      </c>
      <c r="G374" s="195" t="s">
        <v>1515</v>
      </c>
      <c r="H374" s="194" t="s">
        <v>1161</v>
      </c>
      <c r="I374" s="196" t="s">
        <v>1017</v>
      </c>
      <c r="J374" s="194" t="s">
        <v>135</v>
      </c>
      <c r="K374" s="194" t="s">
        <v>136</v>
      </c>
      <c r="L374" s="197" t="s">
        <v>193</v>
      </c>
      <c r="M374" s="197" t="s">
        <v>105</v>
      </c>
      <c r="N374" s="194" t="s">
        <v>138</v>
      </c>
      <c r="O374" s="198">
        <v>3013.07</v>
      </c>
      <c r="P374" s="198">
        <v>3013.07</v>
      </c>
      <c r="Q374" s="198">
        <v>3013.07</v>
      </c>
      <c r="R374" s="198">
        <f t="shared" si="38"/>
        <v>3555.4225999999999</v>
      </c>
      <c r="S374" s="194" t="s">
        <v>214</v>
      </c>
      <c r="T374" s="197" t="s">
        <v>131</v>
      </c>
      <c r="U374" s="197" t="s">
        <v>215</v>
      </c>
      <c r="V374" s="199">
        <v>42658</v>
      </c>
      <c r="W374" s="199">
        <v>42704</v>
      </c>
      <c r="X374" s="196"/>
      <c r="Y374" s="196"/>
      <c r="Z374" s="196"/>
      <c r="AA374" s="196"/>
      <c r="AB374" s="200" t="s">
        <v>1515</v>
      </c>
      <c r="AC374" s="194" t="s">
        <v>917</v>
      </c>
      <c r="AD374" s="196">
        <v>796</v>
      </c>
      <c r="AE374" s="196" t="s">
        <v>177</v>
      </c>
      <c r="AF374" s="194">
        <v>1</v>
      </c>
      <c r="AG374" s="201" t="s">
        <v>1516</v>
      </c>
      <c r="AH374" s="199" t="s">
        <v>197</v>
      </c>
      <c r="AI374" s="199">
        <v>42736</v>
      </c>
      <c r="AJ374" s="199">
        <v>42736</v>
      </c>
      <c r="AK374" s="202">
        <v>43100</v>
      </c>
      <c r="AL374" s="196">
        <v>2017</v>
      </c>
      <c r="AM374" s="196"/>
      <c r="AN374" s="198"/>
      <c r="AO374" s="196"/>
      <c r="AP374" s="196"/>
      <c r="AQ374" s="196"/>
      <c r="AR374" s="196"/>
      <c r="AS374" s="196"/>
      <c r="AT374" s="196"/>
      <c r="AU374" s="196"/>
      <c r="AV374" s="196"/>
      <c r="AW374" s="196" t="s">
        <v>273</v>
      </c>
    </row>
    <row r="375" spans="1:49" s="143" customFormat="1" ht="56.25">
      <c r="A375" s="194">
        <v>7</v>
      </c>
      <c r="B375" s="194" t="s">
        <v>1517</v>
      </c>
      <c r="C375" s="194" t="s">
        <v>1514</v>
      </c>
      <c r="D375" s="194" t="s">
        <v>1518</v>
      </c>
      <c r="E375" s="194" t="s">
        <v>71</v>
      </c>
      <c r="F375" s="194">
        <v>881408</v>
      </c>
      <c r="G375" s="195" t="s">
        <v>1519</v>
      </c>
      <c r="H375" s="194" t="s">
        <v>1161</v>
      </c>
      <c r="I375" s="196" t="s">
        <v>1017</v>
      </c>
      <c r="J375" s="194" t="s">
        <v>135</v>
      </c>
      <c r="K375" s="194" t="s">
        <v>136</v>
      </c>
      <c r="L375" s="197" t="s">
        <v>193</v>
      </c>
      <c r="M375" s="197" t="s">
        <v>105</v>
      </c>
      <c r="N375" s="194" t="s">
        <v>138</v>
      </c>
      <c r="O375" s="198">
        <v>453.47</v>
      </c>
      <c r="P375" s="198">
        <v>453.47</v>
      </c>
      <c r="Q375" s="198">
        <v>453.47</v>
      </c>
      <c r="R375" s="198">
        <f t="shared" si="38"/>
        <v>535.09460000000001</v>
      </c>
      <c r="S375" s="194" t="s">
        <v>214</v>
      </c>
      <c r="T375" s="197" t="s">
        <v>131</v>
      </c>
      <c r="U375" s="197" t="s">
        <v>215</v>
      </c>
      <c r="V375" s="199">
        <v>42657</v>
      </c>
      <c r="W375" s="199">
        <v>42702</v>
      </c>
      <c r="X375" s="196"/>
      <c r="Y375" s="196"/>
      <c r="Z375" s="196"/>
      <c r="AA375" s="196"/>
      <c r="AB375" s="200" t="s">
        <v>1520</v>
      </c>
      <c r="AC375" s="194" t="s">
        <v>917</v>
      </c>
      <c r="AD375" s="196">
        <v>796</v>
      </c>
      <c r="AE375" s="196" t="s">
        <v>177</v>
      </c>
      <c r="AF375" s="194">
        <v>1</v>
      </c>
      <c r="AG375" s="201" t="s">
        <v>1521</v>
      </c>
      <c r="AH375" s="199" t="s">
        <v>197</v>
      </c>
      <c r="AI375" s="199">
        <v>42736</v>
      </c>
      <c r="AJ375" s="199">
        <v>42736</v>
      </c>
      <c r="AK375" s="202">
        <v>43100</v>
      </c>
      <c r="AL375" s="196">
        <v>2017</v>
      </c>
      <c r="AM375" s="196"/>
      <c r="AN375" s="198"/>
      <c r="AO375" s="196"/>
      <c r="AP375" s="196"/>
      <c r="AQ375" s="196"/>
      <c r="AR375" s="196"/>
      <c r="AS375" s="196"/>
      <c r="AT375" s="196"/>
      <c r="AU375" s="196"/>
      <c r="AV375" s="196"/>
      <c r="AW375" s="196" t="s">
        <v>273</v>
      </c>
    </row>
    <row r="376" spans="1:49" s="143" customFormat="1" ht="56.25">
      <c r="A376" s="194">
        <v>7</v>
      </c>
      <c r="B376" s="194" t="s">
        <v>767</v>
      </c>
      <c r="C376" s="194" t="s">
        <v>1514</v>
      </c>
      <c r="D376" s="194" t="s">
        <v>1522</v>
      </c>
      <c r="E376" s="194" t="s">
        <v>71</v>
      </c>
      <c r="F376" s="194">
        <v>818549</v>
      </c>
      <c r="G376" s="195" t="s">
        <v>1934</v>
      </c>
      <c r="H376" s="194" t="s">
        <v>1161</v>
      </c>
      <c r="I376" s="196" t="s">
        <v>1017</v>
      </c>
      <c r="J376" s="194" t="s">
        <v>135</v>
      </c>
      <c r="K376" s="194" t="s">
        <v>136</v>
      </c>
      <c r="L376" s="197" t="s">
        <v>193</v>
      </c>
      <c r="M376" s="197" t="s">
        <v>105</v>
      </c>
      <c r="N376" s="194" t="s">
        <v>138</v>
      </c>
      <c r="O376" s="198">
        <v>1198.9100000000001</v>
      </c>
      <c r="P376" s="198">
        <v>1198.9100000000001</v>
      </c>
      <c r="Q376" s="198">
        <v>1198.9100000000001</v>
      </c>
      <c r="R376" s="198">
        <f t="shared" si="38"/>
        <v>1414.7138</v>
      </c>
      <c r="S376" s="194" t="s">
        <v>214</v>
      </c>
      <c r="T376" s="197" t="s">
        <v>131</v>
      </c>
      <c r="U376" s="197" t="s">
        <v>215</v>
      </c>
      <c r="V376" s="199">
        <v>42683</v>
      </c>
      <c r="W376" s="199">
        <v>42728</v>
      </c>
      <c r="X376" s="196"/>
      <c r="Y376" s="196"/>
      <c r="Z376" s="196"/>
      <c r="AA376" s="196"/>
      <c r="AB376" s="200" t="s">
        <v>1523</v>
      </c>
      <c r="AC376" s="194" t="s">
        <v>917</v>
      </c>
      <c r="AD376" s="196">
        <v>796</v>
      </c>
      <c r="AE376" s="196" t="s">
        <v>177</v>
      </c>
      <c r="AF376" s="194">
        <v>39</v>
      </c>
      <c r="AG376" s="201" t="s">
        <v>1524</v>
      </c>
      <c r="AH376" s="199" t="s">
        <v>201</v>
      </c>
      <c r="AI376" s="199">
        <v>42736</v>
      </c>
      <c r="AJ376" s="199">
        <v>42736</v>
      </c>
      <c r="AK376" s="202">
        <v>43100</v>
      </c>
      <c r="AL376" s="196">
        <v>2017</v>
      </c>
      <c r="AM376" s="196"/>
      <c r="AN376" s="198"/>
      <c r="AO376" s="196"/>
      <c r="AP376" s="196"/>
      <c r="AQ376" s="196"/>
      <c r="AR376" s="196"/>
      <c r="AS376" s="196"/>
      <c r="AT376" s="196"/>
      <c r="AU376" s="196"/>
      <c r="AV376" s="196"/>
      <c r="AW376" s="194" t="s">
        <v>1907</v>
      </c>
    </row>
    <row r="377" spans="1:49" s="143" customFormat="1" ht="33.75">
      <c r="A377" s="210">
        <v>7</v>
      </c>
      <c r="B377" s="210" t="s">
        <v>1525</v>
      </c>
      <c r="C377" s="210" t="s">
        <v>131</v>
      </c>
      <c r="D377" s="210" t="s">
        <v>1510</v>
      </c>
      <c r="E377" s="210" t="s">
        <v>71</v>
      </c>
      <c r="F377" s="210">
        <v>629540</v>
      </c>
      <c r="G377" s="211" t="s">
        <v>1526</v>
      </c>
      <c r="H377" s="210" t="s">
        <v>1161</v>
      </c>
      <c r="I377" s="212" t="s">
        <v>1017</v>
      </c>
      <c r="J377" s="210" t="s">
        <v>135</v>
      </c>
      <c r="K377" s="210" t="s">
        <v>136</v>
      </c>
      <c r="L377" s="213" t="s">
        <v>137</v>
      </c>
      <c r="M377" s="213" t="s">
        <v>105</v>
      </c>
      <c r="N377" s="210" t="s">
        <v>138</v>
      </c>
      <c r="O377" s="214">
        <v>7085.23441</v>
      </c>
      <c r="P377" s="214" t="s">
        <v>2365</v>
      </c>
      <c r="Q377" s="214">
        <v>7085.23441</v>
      </c>
      <c r="R377" s="214">
        <f t="shared" ref="R377:R408" si="42">Q377*1.18</f>
        <v>8360.5766038000002</v>
      </c>
      <c r="S377" s="210" t="s">
        <v>214</v>
      </c>
      <c r="T377" s="210" t="s">
        <v>131</v>
      </c>
      <c r="U377" s="213" t="s">
        <v>139</v>
      </c>
      <c r="V377" s="215">
        <v>42667</v>
      </c>
      <c r="W377" s="215">
        <v>42716</v>
      </c>
      <c r="X377" s="212"/>
      <c r="Y377" s="212"/>
      <c r="Z377" s="212"/>
      <c r="AA377" s="212"/>
      <c r="AB377" s="216" t="s">
        <v>1512</v>
      </c>
      <c r="AC377" s="210" t="s">
        <v>917</v>
      </c>
      <c r="AD377" s="212">
        <v>796</v>
      </c>
      <c r="AE377" s="212" t="s">
        <v>177</v>
      </c>
      <c r="AF377" s="210">
        <v>5</v>
      </c>
      <c r="AG377" s="217">
        <v>45</v>
      </c>
      <c r="AH377" s="215" t="s">
        <v>1513</v>
      </c>
      <c r="AI377" s="215">
        <v>42736</v>
      </c>
      <c r="AJ377" s="215">
        <v>42736</v>
      </c>
      <c r="AK377" s="218">
        <v>43100</v>
      </c>
      <c r="AL377" s="212">
        <v>2017</v>
      </c>
      <c r="AM377" s="212"/>
      <c r="AN377" s="214"/>
      <c r="AO377" s="212"/>
      <c r="AP377" s="212"/>
      <c r="AQ377" s="212"/>
      <c r="AR377" s="212"/>
      <c r="AS377" s="212"/>
      <c r="AT377" s="212"/>
      <c r="AU377" s="212"/>
      <c r="AV377" s="212"/>
      <c r="AW377" s="212" t="s">
        <v>273</v>
      </c>
    </row>
    <row r="378" spans="1:49" s="143" customFormat="1" ht="33.75">
      <c r="A378" s="194">
        <v>7</v>
      </c>
      <c r="B378" s="194" t="s">
        <v>1274</v>
      </c>
      <c r="C378" s="194" t="s">
        <v>1527</v>
      </c>
      <c r="D378" s="194" t="s">
        <v>1466</v>
      </c>
      <c r="E378" s="194" t="s">
        <v>71</v>
      </c>
      <c r="F378" s="194">
        <v>890073</v>
      </c>
      <c r="G378" s="195" t="s">
        <v>1528</v>
      </c>
      <c r="H378" s="194" t="s">
        <v>1161</v>
      </c>
      <c r="I378" s="196" t="s">
        <v>1017</v>
      </c>
      <c r="J378" s="194" t="s">
        <v>135</v>
      </c>
      <c r="K378" s="194" t="s">
        <v>136</v>
      </c>
      <c r="L378" s="197" t="s">
        <v>193</v>
      </c>
      <c r="M378" s="197" t="s">
        <v>105</v>
      </c>
      <c r="N378" s="194" t="s">
        <v>138</v>
      </c>
      <c r="O378" s="198">
        <v>2767.62</v>
      </c>
      <c r="P378" s="198">
        <v>2767.62</v>
      </c>
      <c r="Q378" s="198">
        <v>2767.62</v>
      </c>
      <c r="R378" s="198">
        <f t="shared" si="42"/>
        <v>3265.7915999999996</v>
      </c>
      <c r="S378" s="194" t="s">
        <v>214</v>
      </c>
      <c r="T378" s="197" t="s">
        <v>131</v>
      </c>
      <c r="U378" s="197" t="s">
        <v>215</v>
      </c>
      <c r="V378" s="199">
        <v>42658</v>
      </c>
      <c r="W378" s="199">
        <v>42704</v>
      </c>
      <c r="X378" s="198"/>
      <c r="Y378" s="196"/>
      <c r="Z378" s="196"/>
      <c r="AA378" s="196"/>
      <c r="AB378" s="200" t="s">
        <v>1528</v>
      </c>
      <c r="AC378" s="194" t="s">
        <v>917</v>
      </c>
      <c r="AD378" s="196">
        <v>796</v>
      </c>
      <c r="AE378" s="196" t="s">
        <v>177</v>
      </c>
      <c r="AF378" s="194">
        <v>1</v>
      </c>
      <c r="AG378" s="201" t="s">
        <v>1516</v>
      </c>
      <c r="AH378" s="199" t="s">
        <v>197</v>
      </c>
      <c r="AI378" s="199">
        <v>42736</v>
      </c>
      <c r="AJ378" s="199">
        <v>42736</v>
      </c>
      <c r="AK378" s="202">
        <v>43100</v>
      </c>
      <c r="AL378" s="196">
        <v>2017</v>
      </c>
      <c r="AM378" s="196"/>
      <c r="AN378" s="198"/>
      <c r="AO378" s="196"/>
      <c r="AP378" s="196"/>
      <c r="AQ378" s="196"/>
      <c r="AR378" s="196"/>
      <c r="AS378" s="196"/>
      <c r="AT378" s="196"/>
      <c r="AU378" s="196"/>
      <c r="AV378" s="196"/>
      <c r="AW378" s="196" t="s">
        <v>273</v>
      </c>
    </row>
    <row r="379" spans="1:49" s="143" customFormat="1" ht="45">
      <c r="A379" s="194">
        <v>7</v>
      </c>
      <c r="B379" s="194" t="s">
        <v>1529</v>
      </c>
      <c r="C379" s="194" t="s">
        <v>1527</v>
      </c>
      <c r="D379" s="194" t="s">
        <v>1518</v>
      </c>
      <c r="E379" s="194" t="s">
        <v>71</v>
      </c>
      <c r="F379" s="194">
        <v>881405</v>
      </c>
      <c r="G379" s="195" t="s">
        <v>1530</v>
      </c>
      <c r="H379" s="194" t="s">
        <v>1161</v>
      </c>
      <c r="I379" s="196" t="s">
        <v>1017</v>
      </c>
      <c r="J379" s="194" t="s">
        <v>135</v>
      </c>
      <c r="K379" s="194" t="s">
        <v>136</v>
      </c>
      <c r="L379" s="197" t="s">
        <v>193</v>
      </c>
      <c r="M379" s="197" t="s">
        <v>105</v>
      </c>
      <c r="N379" s="194" t="s">
        <v>138</v>
      </c>
      <c r="O379" s="198">
        <v>642.78</v>
      </c>
      <c r="P379" s="198">
        <v>642.78</v>
      </c>
      <c r="Q379" s="198">
        <v>642.78</v>
      </c>
      <c r="R379" s="198">
        <f t="shared" si="42"/>
        <v>758.48039999999992</v>
      </c>
      <c r="S379" s="194" t="s">
        <v>214</v>
      </c>
      <c r="T379" s="197" t="s">
        <v>131</v>
      </c>
      <c r="U379" s="197" t="s">
        <v>215</v>
      </c>
      <c r="V379" s="199">
        <v>42657</v>
      </c>
      <c r="W379" s="199">
        <v>42702</v>
      </c>
      <c r="X379" s="196"/>
      <c r="Y379" s="196"/>
      <c r="Z379" s="196"/>
      <c r="AA379" s="196"/>
      <c r="AB379" s="200" t="s">
        <v>1531</v>
      </c>
      <c r="AC379" s="194" t="s">
        <v>917</v>
      </c>
      <c r="AD379" s="196">
        <v>796</v>
      </c>
      <c r="AE379" s="196" t="s">
        <v>177</v>
      </c>
      <c r="AF379" s="194">
        <v>1</v>
      </c>
      <c r="AG379" s="201">
        <v>45300000</v>
      </c>
      <c r="AH379" s="199" t="s">
        <v>197</v>
      </c>
      <c r="AI379" s="199">
        <v>42736</v>
      </c>
      <c r="AJ379" s="199">
        <v>42736</v>
      </c>
      <c r="AK379" s="202">
        <v>43100</v>
      </c>
      <c r="AL379" s="196">
        <v>2017</v>
      </c>
      <c r="AM379" s="196"/>
      <c r="AN379" s="198"/>
      <c r="AO379" s="196"/>
      <c r="AP379" s="196"/>
      <c r="AQ379" s="196"/>
      <c r="AR379" s="196"/>
      <c r="AS379" s="196"/>
      <c r="AT379" s="196"/>
      <c r="AU379" s="196"/>
      <c r="AV379" s="196"/>
      <c r="AW379" s="196" t="s">
        <v>273</v>
      </c>
    </row>
    <row r="380" spans="1:49" s="143" customFormat="1" ht="78.75">
      <c r="A380" s="194">
        <v>7</v>
      </c>
      <c r="B380" s="194" t="s">
        <v>2340</v>
      </c>
      <c r="C380" s="194" t="s">
        <v>1527</v>
      </c>
      <c r="D380" s="194" t="s">
        <v>1532</v>
      </c>
      <c r="E380" s="194" t="s">
        <v>71</v>
      </c>
      <c r="F380" s="194">
        <v>845373</v>
      </c>
      <c r="G380" s="195" t="s">
        <v>2571</v>
      </c>
      <c r="H380" s="194" t="s">
        <v>1533</v>
      </c>
      <c r="I380" s="196" t="s">
        <v>1017</v>
      </c>
      <c r="J380" s="194" t="s">
        <v>135</v>
      </c>
      <c r="K380" s="194" t="s">
        <v>136</v>
      </c>
      <c r="L380" s="197" t="s">
        <v>137</v>
      </c>
      <c r="M380" s="197" t="s">
        <v>105</v>
      </c>
      <c r="N380" s="194" t="s">
        <v>138</v>
      </c>
      <c r="O380" s="198">
        <v>1159.8344099999999</v>
      </c>
      <c r="P380" s="198">
        <v>1159.8344099999999</v>
      </c>
      <c r="Q380" s="198">
        <v>1159.8344099999999</v>
      </c>
      <c r="R380" s="198">
        <f t="shared" si="42"/>
        <v>1368.6046037999999</v>
      </c>
      <c r="S380" s="194" t="s">
        <v>214</v>
      </c>
      <c r="T380" s="197" t="s">
        <v>131</v>
      </c>
      <c r="U380" s="197" t="s">
        <v>215</v>
      </c>
      <c r="V380" s="199">
        <v>42660</v>
      </c>
      <c r="W380" s="199">
        <v>42691</v>
      </c>
      <c r="X380" s="196"/>
      <c r="Y380" s="196"/>
      <c r="Z380" s="196"/>
      <c r="AA380" s="196"/>
      <c r="AB380" s="200" t="s">
        <v>1534</v>
      </c>
      <c r="AC380" s="194" t="s">
        <v>917</v>
      </c>
      <c r="AD380" s="196">
        <v>796</v>
      </c>
      <c r="AE380" s="196" t="s">
        <v>177</v>
      </c>
      <c r="AF380" s="194">
        <v>1</v>
      </c>
      <c r="AG380" s="201" t="s">
        <v>1524</v>
      </c>
      <c r="AH380" s="199" t="s">
        <v>201</v>
      </c>
      <c r="AI380" s="199">
        <v>42736</v>
      </c>
      <c r="AJ380" s="199">
        <v>42736</v>
      </c>
      <c r="AK380" s="202">
        <v>43100</v>
      </c>
      <c r="AL380" s="196">
        <v>2017</v>
      </c>
      <c r="AM380" s="196"/>
      <c r="AN380" s="198"/>
      <c r="AO380" s="196"/>
      <c r="AP380" s="196"/>
      <c r="AQ380" s="196"/>
      <c r="AR380" s="196"/>
      <c r="AS380" s="196"/>
      <c r="AT380" s="196"/>
      <c r="AU380" s="196"/>
      <c r="AV380" s="196"/>
      <c r="AW380" s="196" t="s">
        <v>273</v>
      </c>
    </row>
    <row r="381" spans="1:49" s="143" customFormat="1" ht="67.5">
      <c r="A381" s="194">
        <v>7</v>
      </c>
      <c r="B381" s="194" t="s">
        <v>1016</v>
      </c>
      <c r="C381" s="194" t="s">
        <v>1527</v>
      </c>
      <c r="D381" s="194" t="s">
        <v>1535</v>
      </c>
      <c r="E381" s="194" t="s">
        <v>71</v>
      </c>
      <c r="F381" s="194">
        <v>858273</v>
      </c>
      <c r="G381" s="195" t="s">
        <v>1536</v>
      </c>
      <c r="H381" s="194" t="s">
        <v>1161</v>
      </c>
      <c r="I381" s="196" t="s">
        <v>1017</v>
      </c>
      <c r="J381" s="194" t="s">
        <v>135</v>
      </c>
      <c r="K381" s="194" t="s">
        <v>136</v>
      </c>
      <c r="L381" s="197" t="s">
        <v>193</v>
      </c>
      <c r="M381" s="197" t="s">
        <v>105</v>
      </c>
      <c r="N381" s="194" t="s">
        <v>138</v>
      </c>
      <c r="O381" s="198">
        <v>394.62</v>
      </c>
      <c r="P381" s="198">
        <v>394.62</v>
      </c>
      <c r="Q381" s="198">
        <v>394.62</v>
      </c>
      <c r="R381" s="198">
        <f t="shared" si="42"/>
        <v>465.65159999999997</v>
      </c>
      <c r="S381" s="194" t="s">
        <v>214</v>
      </c>
      <c r="T381" s="197" t="s">
        <v>131</v>
      </c>
      <c r="U381" s="197" t="s">
        <v>215</v>
      </c>
      <c r="V381" s="199">
        <v>42657</v>
      </c>
      <c r="W381" s="199">
        <v>42702</v>
      </c>
      <c r="X381" s="196"/>
      <c r="Y381" s="196"/>
      <c r="Z381" s="196"/>
      <c r="AA381" s="196"/>
      <c r="AB381" s="200" t="s">
        <v>1537</v>
      </c>
      <c r="AC381" s="194" t="s">
        <v>917</v>
      </c>
      <c r="AD381" s="196">
        <v>796</v>
      </c>
      <c r="AE381" s="196" t="s">
        <v>177</v>
      </c>
      <c r="AF381" s="194">
        <v>1</v>
      </c>
      <c r="AG381" s="201" t="s">
        <v>1538</v>
      </c>
      <c r="AH381" s="199" t="s">
        <v>197</v>
      </c>
      <c r="AI381" s="199">
        <v>42736</v>
      </c>
      <c r="AJ381" s="199">
        <v>42736</v>
      </c>
      <c r="AK381" s="202">
        <v>43100</v>
      </c>
      <c r="AL381" s="196">
        <v>2017</v>
      </c>
      <c r="AM381" s="196"/>
      <c r="AN381" s="198"/>
      <c r="AO381" s="196"/>
      <c r="AP381" s="196"/>
      <c r="AQ381" s="196"/>
      <c r="AR381" s="196"/>
      <c r="AS381" s="196"/>
      <c r="AT381" s="196"/>
      <c r="AU381" s="196"/>
      <c r="AV381" s="196"/>
      <c r="AW381" s="196" t="s">
        <v>273</v>
      </c>
    </row>
    <row r="382" spans="1:49" s="143" customFormat="1" ht="33.75">
      <c r="A382" s="194">
        <v>7</v>
      </c>
      <c r="B382" s="194" t="s">
        <v>1539</v>
      </c>
      <c r="C382" s="194" t="s">
        <v>1527</v>
      </c>
      <c r="D382" s="194" t="s">
        <v>1540</v>
      </c>
      <c r="E382" s="194" t="s">
        <v>71</v>
      </c>
      <c r="F382" s="194">
        <v>8210650</v>
      </c>
      <c r="G382" s="195" t="s">
        <v>1541</v>
      </c>
      <c r="H382" s="194" t="s">
        <v>1161</v>
      </c>
      <c r="I382" s="196" t="s">
        <v>1017</v>
      </c>
      <c r="J382" s="194" t="s">
        <v>135</v>
      </c>
      <c r="K382" s="194" t="s">
        <v>136</v>
      </c>
      <c r="L382" s="197" t="s">
        <v>193</v>
      </c>
      <c r="M382" s="197" t="s">
        <v>105</v>
      </c>
      <c r="N382" s="194" t="s">
        <v>138</v>
      </c>
      <c r="O382" s="198">
        <v>2120.38</v>
      </c>
      <c r="P382" s="198">
        <v>2120.38</v>
      </c>
      <c r="Q382" s="198">
        <v>2120.38</v>
      </c>
      <c r="R382" s="198">
        <f t="shared" si="42"/>
        <v>2502.0484000000001</v>
      </c>
      <c r="S382" s="194" t="s">
        <v>214</v>
      </c>
      <c r="T382" s="197" t="s">
        <v>131</v>
      </c>
      <c r="U382" s="197" t="s">
        <v>215</v>
      </c>
      <c r="V382" s="199">
        <v>42657</v>
      </c>
      <c r="W382" s="199">
        <v>42702</v>
      </c>
      <c r="X382" s="196"/>
      <c r="Y382" s="196"/>
      <c r="Z382" s="196"/>
      <c r="AA382" s="196"/>
      <c r="AB382" s="200" t="s">
        <v>1542</v>
      </c>
      <c r="AC382" s="194" t="s">
        <v>917</v>
      </c>
      <c r="AD382" s="196">
        <v>796</v>
      </c>
      <c r="AE382" s="196" t="s">
        <v>177</v>
      </c>
      <c r="AF382" s="194">
        <v>1</v>
      </c>
      <c r="AG382" s="201" t="s">
        <v>1543</v>
      </c>
      <c r="AH382" s="199" t="s">
        <v>201</v>
      </c>
      <c r="AI382" s="199">
        <v>42736</v>
      </c>
      <c r="AJ382" s="199">
        <v>42736</v>
      </c>
      <c r="AK382" s="202">
        <v>43100</v>
      </c>
      <c r="AL382" s="196">
        <v>2017</v>
      </c>
      <c r="AM382" s="196"/>
      <c r="AN382" s="198"/>
      <c r="AO382" s="196"/>
      <c r="AP382" s="196"/>
      <c r="AQ382" s="196"/>
      <c r="AR382" s="196"/>
      <c r="AS382" s="196"/>
      <c r="AT382" s="196"/>
      <c r="AU382" s="196"/>
      <c r="AV382" s="196"/>
      <c r="AW382" s="196" t="s">
        <v>273</v>
      </c>
    </row>
    <row r="383" spans="1:49" s="143" customFormat="1" ht="45">
      <c r="A383" s="210">
        <v>7</v>
      </c>
      <c r="B383" s="210" t="s">
        <v>1544</v>
      </c>
      <c r="C383" s="136" t="s">
        <v>131</v>
      </c>
      <c r="D383" s="210" t="s">
        <v>1510</v>
      </c>
      <c r="E383" s="210" t="s">
        <v>71</v>
      </c>
      <c r="F383" s="210">
        <v>629610</v>
      </c>
      <c r="G383" s="211" t="s">
        <v>1545</v>
      </c>
      <c r="H383" s="210" t="s">
        <v>1161</v>
      </c>
      <c r="I383" s="212" t="s">
        <v>1017</v>
      </c>
      <c r="J383" s="210" t="s">
        <v>135</v>
      </c>
      <c r="K383" s="210" t="s">
        <v>136</v>
      </c>
      <c r="L383" s="213" t="s">
        <v>137</v>
      </c>
      <c r="M383" s="213" t="s">
        <v>105</v>
      </c>
      <c r="N383" s="210" t="s">
        <v>138</v>
      </c>
      <c r="O383" s="214">
        <v>11610.27468</v>
      </c>
      <c r="P383" s="214" t="s">
        <v>2365</v>
      </c>
      <c r="Q383" s="214">
        <v>11610.27468</v>
      </c>
      <c r="R383" s="214">
        <f t="shared" si="42"/>
        <v>13700.1241224</v>
      </c>
      <c r="S383" s="140" t="str">
        <f>IF(R383&gt;10000,"Открытый конкурс","Открытый запрос предложений")</f>
        <v>Открытый конкурс</v>
      </c>
      <c r="T383" s="210" t="s">
        <v>131</v>
      </c>
      <c r="U383" s="213" t="s">
        <v>139</v>
      </c>
      <c r="V383" s="215">
        <v>42667</v>
      </c>
      <c r="W383" s="215">
        <v>42716</v>
      </c>
      <c r="X383" s="212"/>
      <c r="Y383" s="212"/>
      <c r="Z383" s="212"/>
      <c r="AA383" s="212"/>
      <c r="AB383" s="216" t="s">
        <v>1512</v>
      </c>
      <c r="AC383" s="210" t="s">
        <v>917</v>
      </c>
      <c r="AD383" s="212">
        <v>796</v>
      </c>
      <c r="AE383" s="212" t="s">
        <v>177</v>
      </c>
      <c r="AF383" s="210">
        <v>4</v>
      </c>
      <c r="AG383" s="217">
        <v>45</v>
      </c>
      <c r="AH383" s="215" t="s">
        <v>1513</v>
      </c>
      <c r="AI383" s="215">
        <v>42736</v>
      </c>
      <c r="AJ383" s="215">
        <v>42736</v>
      </c>
      <c r="AK383" s="215">
        <v>43100</v>
      </c>
      <c r="AL383" s="212">
        <v>2017</v>
      </c>
      <c r="AM383" s="212"/>
      <c r="AN383" s="214"/>
      <c r="AO383" s="212"/>
      <c r="AP383" s="212"/>
      <c r="AQ383" s="212"/>
      <c r="AR383" s="212"/>
      <c r="AS383" s="212"/>
      <c r="AT383" s="212"/>
      <c r="AU383" s="212"/>
      <c r="AV383" s="212"/>
      <c r="AW383" s="212" t="s">
        <v>273</v>
      </c>
    </row>
    <row r="384" spans="1:49" s="143" customFormat="1" ht="67.5">
      <c r="A384" s="194">
        <v>7</v>
      </c>
      <c r="B384" s="194" t="s">
        <v>1546</v>
      </c>
      <c r="C384" s="194" t="s">
        <v>1547</v>
      </c>
      <c r="D384" s="194" t="s">
        <v>1532</v>
      </c>
      <c r="E384" s="194" t="s">
        <v>71</v>
      </c>
      <c r="F384" s="194">
        <v>845374</v>
      </c>
      <c r="G384" s="195" t="s">
        <v>1548</v>
      </c>
      <c r="H384" s="194" t="s">
        <v>1533</v>
      </c>
      <c r="I384" s="196" t="s">
        <v>1017</v>
      </c>
      <c r="J384" s="194" t="s">
        <v>135</v>
      </c>
      <c r="K384" s="194" t="s">
        <v>136</v>
      </c>
      <c r="L384" s="197" t="s">
        <v>137</v>
      </c>
      <c r="M384" s="197" t="s">
        <v>105</v>
      </c>
      <c r="N384" s="194" t="s">
        <v>138</v>
      </c>
      <c r="O384" s="198">
        <v>676.96114</v>
      </c>
      <c r="P384" s="198">
        <v>676.96114</v>
      </c>
      <c r="Q384" s="198">
        <v>676.96114</v>
      </c>
      <c r="R384" s="198">
        <f t="shared" si="42"/>
        <v>798.81414519999998</v>
      </c>
      <c r="S384" s="197" t="s">
        <v>906</v>
      </c>
      <c r="T384" s="197" t="s">
        <v>131</v>
      </c>
      <c r="U384" s="197" t="s">
        <v>215</v>
      </c>
      <c r="V384" s="199">
        <v>42660</v>
      </c>
      <c r="W384" s="199">
        <v>42691</v>
      </c>
      <c r="X384" s="196"/>
      <c r="Y384" s="196"/>
      <c r="Z384" s="196"/>
      <c r="AA384" s="196"/>
      <c r="AB384" s="200" t="s">
        <v>1549</v>
      </c>
      <c r="AC384" s="194" t="s">
        <v>917</v>
      </c>
      <c r="AD384" s="196">
        <v>796</v>
      </c>
      <c r="AE384" s="196" t="s">
        <v>177</v>
      </c>
      <c r="AF384" s="194">
        <v>1</v>
      </c>
      <c r="AG384" s="201">
        <v>46239</v>
      </c>
      <c r="AH384" s="199" t="s">
        <v>1550</v>
      </c>
      <c r="AI384" s="199">
        <v>42736</v>
      </c>
      <c r="AJ384" s="199">
        <v>42736</v>
      </c>
      <c r="AK384" s="202">
        <v>43100</v>
      </c>
      <c r="AL384" s="196">
        <v>2017</v>
      </c>
      <c r="AM384" s="196"/>
      <c r="AN384" s="198"/>
      <c r="AO384" s="196"/>
      <c r="AP384" s="196"/>
      <c r="AQ384" s="196"/>
      <c r="AR384" s="196"/>
      <c r="AS384" s="196"/>
      <c r="AT384" s="196"/>
      <c r="AU384" s="196"/>
      <c r="AV384" s="196"/>
      <c r="AW384" s="196" t="s">
        <v>273</v>
      </c>
    </row>
    <row r="385" spans="1:49" s="143" customFormat="1" ht="33.75">
      <c r="A385" s="194">
        <v>7</v>
      </c>
      <c r="B385" s="194" t="s">
        <v>1276</v>
      </c>
      <c r="C385" s="194" t="s">
        <v>1547</v>
      </c>
      <c r="D385" s="194" t="s">
        <v>1466</v>
      </c>
      <c r="E385" s="194" t="s">
        <v>71</v>
      </c>
      <c r="F385" s="194">
        <v>890074</v>
      </c>
      <c r="G385" s="195" t="s">
        <v>1551</v>
      </c>
      <c r="H385" s="194" t="s">
        <v>1533</v>
      </c>
      <c r="I385" s="196" t="s">
        <v>1017</v>
      </c>
      <c r="J385" s="194" t="s">
        <v>135</v>
      </c>
      <c r="K385" s="194" t="s">
        <v>136</v>
      </c>
      <c r="L385" s="197" t="s">
        <v>193</v>
      </c>
      <c r="M385" s="197" t="s">
        <v>105</v>
      </c>
      <c r="N385" s="194" t="s">
        <v>138</v>
      </c>
      <c r="O385" s="198">
        <v>3445.85</v>
      </c>
      <c r="P385" s="198">
        <v>3445.85</v>
      </c>
      <c r="Q385" s="198">
        <v>3445.85</v>
      </c>
      <c r="R385" s="198">
        <f t="shared" si="42"/>
        <v>4066.1029999999996</v>
      </c>
      <c r="S385" s="197" t="s">
        <v>906</v>
      </c>
      <c r="T385" s="197" t="s">
        <v>131</v>
      </c>
      <c r="U385" s="197" t="s">
        <v>215</v>
      </c>
      <c r="V385" s="199">
        <v>42658</v>
      </c>
      <c r="W385" s="199">
        <v>42704</v>
      </c>
      <c r="X385" s="196"/>
      <c r="Y385" s="196"/>
      <c r="Z385" s="196"/>
      <c r="AA385" s="196"/>
      <c r="AB385" s="200" t="s">
        <v>1551</v>
      </c>
      <c r="AC385" s="194" t="s">
        <v>917</v>
      </c>
      <c r="AD385" s="196">
        <v>796</v>
      </c>
      <c r="AE385" s="196" t="s">
        <v>177</v>
      </c>
      <c r="AF385" s="194">
        <v>1</v>
      </c>
      <c r="AG385" s="201" t="s">
        <v>1516</v>
      </c>
      <c r="AH385" s="199" t="s">
        <v>197</v>
      </c>
      <c r="AI385" s="199">
        <v>42736</v>
      </c>
      <c r="AJ385" s="199">
        <v>42736</v>
      </c>
      <c r="AK385" s="202">
        <v>43100</v>
      </c>
      <c r="AL385" s="196">
        <v>2017</v>
      </c>
      <c r="AM385" s="196"/>
      <c r="AN385" s="198"/>
      <c r="AO385" s="196"/>
      <c r="AP385" s="196"/>
      <c r="AQ385" s="196"/>
      <c r="AR385" s="196"/>
      <c r="AS385" s="196"/>
      <c r="AT385" s="196"/>
      <c r="AU385" s="196"/>
      <c r="AV385" s="196"/>
      <c r="AW385" s="196" t="s">
        <v>273</v>
      </c>
    </row>
    <row r="386" spans="1:49" s="143" customFormat="1" ht="33.75">
      <c r="A386" s="194">
        <v>7</v>
      </c>
      <c r="B386" s="194" t="s">
        <v>1552</v>
      </c>
      <c r="C386" s="194" t="s">
        <v>1547</v>
      </c>
      <c r="D386" s="194" t="s">
        <v>1518</v>
      </c>
      <c r="E386" s="194" t="s">
        <v>71</v>
      </c>
      <c r="F386" s="194">
        <v>881407</v>
      </c>
      <c r="G386" s="195" t="s">
        <v>1553</v>
      </c>
      <c r="H386" s="194" t="s">
        <v>1161</v>
      </c>
      <c r="I386" s="196" t="s">
        <v>1017</v>
      </c>
      <c r="J386" s="194" t="s">
        <v>135</v>
      </c>
      <c r="K386" s="194" t="s">
        <v>136</v>
      </c>
      <c r="L386" s="197" t="s">
        <v>193</v>
      </c>
      <c r="M386" s="197" t="s">
        <v>105</v>
      </c>
      <c r="N386" s="194" t="s">
        <v>138</v>
      </c>
      <c r="O386" s="198">
        <v>1412.7735399999999</v>
      </c>
      <c r="P386" s="198">
        <v>1412.7735399999999</v>
      </c>
      <c r="Q386" s="198">
        <v>1412.7735399999999</v>
      </c>
      <c r="R386" s="198">
        <f t="shared" si="42"/>
        <v>1667.0727771999998</v>
      </c>
      <c r="S386" s="197" t="s">
        <v>906</v>
      </c>
      <c r="T386" s="197" t="s">
        <v>131</v>
      </c>
      <c r="U386" s="197" t="s">
        <v>215</v>
      </c>
      <c r="V386" s="199">
        <v>42657</v>
      </c>
      <c r="W386" s="199">
        <v>42702</v>
      </c>
      <c r="X386" s="196"/>
      <c r="Y386" s="196"/>
      <c r="Z386" s="196"/>
      <c r="AA386" s="196"/>
      <c r="AB386" s="200" t="s">
        <v>1554</v>
      </c>
      <c r="AC386" s="194" t="s">
        <v>917</v>
      </c>
      <c r="AD386" s="196">
        <v>796</v>
      </c>
      <c r="AE386" s="196" t="s">
        <v>177</v>
      </c>
      <c r="AF386" s="194">
        <v>1</v>
      </c>
      <c r="AG386" s="201">
        <v>45300000</v>
      </c>
      <c r="AH386" s="199" t="s">
        <v>197</v>
      </c>
      <c r="AI386" s="199">
        <v>42736</v>
      </c>
      <c r="AJ386" s="199">
        <v>42736</v>
      </c>
      <c r="AK386" s="202">
        <v>43100</v>
      </c>
      <c r="AL386" s="196">
        <v>2017</v>
      </c>
      <c r="AM386" s="196"/>
      <c r="AN386" s="198"/>
      <c r="AO386" s="196"/>
      <c r="AP386" s="196"/>
      <c r="AQ386" s="196"/>
      <c r="AR386" s="196"/>
      <c r="AS386" s="196"/>
      <c r="AT386" s="196"/>
      <c r="AU386" s="196"/>
      <c r="AV386" s="196"/>
      <c r="AW386" s="196" t="s">
        <v>273</v>
      </c>
    </row>
    <row r="387" spans="1:49" s="143" customFormat="1" ht="33.75">
      <c r="A387" s="194">
        <v>7</v>
      </c>
      <c r="B387" s="194" t="s">
        <v>1555</v>
      </c>
      <c r="C387" s="194" t="s">
        <v>1547</v>
      </c>
      <c r="D387" s="194" t="s">
        <v>1556</v>
      </c>
      <c r="E387" s="194" t="s">
        <v>71</v>
      </c>
      <c r="F387" s="194">
        <v>8210649</v>
      </c>
      <c r="G387" s="195" t="s">
        <v>2566</v>
      </c>
      <c r="H387" s="194" t="s">
        <v>1161</v>
      </c>
      <c r="I387" s="196" t="s">
        <v>1017</v>
      </c>
      <c r="J387" s="194" t="s">
        <v>135</v>
      </c>
      <c r="K387" s="194" t="s">
        <v>136</v>
      </c>
      <c r="L387" s="197" t="s">
        <v>193</v>
      </c>
      <c r="M387" s="197" t="s">
        <v>105</v>
      </c>
      <c r="N387" s="194" t="s">
        <v>138</v>
      </c>
      <c r="O387" s="198">
        <v>6074.69</v>
      </c>
      <c r="P387" s="198">
        <v>6074.69</v>
      </c>
      <c r="Q387" s="198">
        <v>6074.69</v>
      </c>
      <c r="R387" s="198">
        <f t="shared" si="42"/>
        <v>7168.1341999999995</v>
      </c>
      <c r="S387" s="197" t="s">
        <v>906</v>
      </c>
      <c r="T387" s="197" t="s">
        <v>131</v>
      </c>
      <c r="U387" s="197" t="s">
        <v>215</v>
      </c>
      <c r="V387" s="199">
        <v>42657</v>
      </c>
      <c r="W387" s="199">
        <v>42702</v>
      </c>
      <c r="X387" s="196"/>
      <c r="Y387" s="196"/>
      <c r="Z387" s="196"/>
      <c r="AA387" s="196"/>
      <c r="AB387" s="200" t="s">
        <v>1557</v>
      </c>
      <c r="AC387" s="194" t="s">
        <v>917</v>
      </c>
      <c r="AD387" s="196">
        <v>796</v>
      </c>
      <c r="AE387" s="196" t="s">
        <v>177</v>
      </c>
      <c r="AF387" s="194">
        <v>1</v>
      </c>
      <c r="AG387" s="201" t="s">
        <v>1543</v>
      </c>
      <c r="AH387" s="199" t="s">
        <v>201</v>
      </c>
      <c r="AI387" s="199">
        <v>42736</v>
      </c>
      <c r="AJ387" s="199">
        <v>42736</v>
      </c>
      <c r="AK387" s="202">
        <v>43100</v>
      </c>
      <c r="AL387" s="196">
        <v>2017</v>
      </c>
      <c r="AM387" s="196"/>
      <c r="AN387" s="198"/>
      <c r="AO387" s="196"/>
      <c r="AP387" s="196"/>
      <c r="AQ387" s="196"/>
      <c r="AR387" s="196"/>
      <c r="AS387" s="196"/>
      <c r="AT387" s="196"/>
      <c r="AU387" s="196"/>
      <c r="AV387" s="196"/>
      <c r="AW387" s="196" t="s">
        <v>273</v>
      </c>
    </row>
    <row r="388" spans="1:49" s="143" customFormat="1" ht="33.75">
      <c r="A388" s="210">
        <v>7</v>
      </c>
      <c r="B388" s="210" t="s">
        <v>1558</v>
      </c>
      <c r="C388" s="210" t="s">
        <v>131</v>
      </c>
      <c r="D388" s="210" t="s">
        <v>1510</v>
      </c>
      <c r="E388" s="210" t="s">
        <v>71</v>
      </c>
      <c r="F388" s="210">
        <v>629611</v>
      </c>
      <c r="G388" s="211" t="s">
        <v>1559</v>
      </c>
      <c r="H388" s="210" t="s">
        <v>1161</v>
      </c>
      <c r="I388" s="212" t="s">
        <v>1017</v>
      </c>
      <c r="J388" s="210" t="s">
        <v>135</v>
      </c>
      <c r="K388" s="210" t="s">
        <v>136</v>
      </c>
      <c r="L388" s="213" t="s">
        <v>137</v>
      </c>
      <c r="M388" s="213" t="s">
        <v>105</v>
      </c>
      <c r="N388" s="210" t="s">
        <v>138</v>
      </c>
      <c r="O388" s="214">
        <v>2831.65335</v>
      </c>
      <c r="P388" s="214" t="s">
        <v>2365</v>
      </c>
      <c r="Q388" s="214">
        <v>2831.65335</v>
      </c>
      <c r="R388" s="214">
        <f t="shared" si="42"/>
        <v>3341.3509529999997</v>
      </c>
      <c r="S388" s="210" t="s">
        <v>214</v>
      </c>
      <c r="T388" s="210" t="s">
        <v>131</v>
      </c>
      <c r="U388" s="213" t="s">
        <v>139</v>
      </c>
      <c r="V388" s="215">
        <v>42667</v>
      </c>
      <c r="W388" s="215">
        <v>42716</v>
      </c>
      <c r="X388" s="212"/>
      <c r="Y388" s="212"/>
      <c r="Z388" s="212"/>
      <c r="AA388" s="212"/>
      <c r="AB388" s="216" t="s">
        <v>1512</v>
      </c>
      <c r="AC388" s="210" t="s">
        <v>917</v>
      </c>
      <c r="AD388" s="212">
        <v>796</v>
      </c>
      <c r="AE388" s="212" t="s">
        <v>177</v>
      </c>
      <c r="AF388" s="210">
        <v>3</v>
      </c>
      <c r="AG388" s="217">
        <v>45</v>
      </c>
      <c r="AH388" s="215" t="s">
        <v>1513</v>
      </c>
      <c r="AI388" s="215">
        <v>42736</v>
      </c>
      <c r="AJ388" s="215">
        <v>42736</v>
      </c>
      <c r="AK388" s="215">
        <v>43100</v>
      </c>
      <c r="AL388" s="212">
        <v>2017</v>
      </c>
      <c r="AM388" s="212"/>
      <c r="AN388" s="214"/>
      <c r="AO388" s="212"/>
      <c r="AP388" s="212"/>
      <c r="AQ388" s="212"/>
      <c r="AR388" s="212"/>
      <c r="AS388" s="212"/>
      <c r="AT388" s="212"/>
      <c r="AU388" s="212"/>
      <c r="AV388" s="212"/>
      <c r="AW388" s="212" t="s">
        <v>273</v>
      </c>
    </row>
    <row r="389" spans="1:49" s="143" customFormat="1" ht="90">
      <c r="A389" s="194">
        <v>7</v>
      </c>
      <c r="B389" s="194" t="s">
        <v>1560</v>
      </c>
      <c r="C389" s="194" t="s">
        <v>1561</v>
      </c>
      <c r="D389" s="194" t="s">
        <v>1532</v>
      </c>
      <c r="E389" s="194" t="s">
        <v>190</v>
      </c>
      <c r="F389" s="194">
        <v>845376</v>
      </c>
      <c r="G389" s="195" t="s">
        <v>2572</v>
      </c>
      <c r="H389" s="194" t="s">
        <v>1533</v>
      </c>
      <c r="I389" s="196" t="s">
        <v>1017</v>
      </c>
      <c r="J389" s="194" t="s">
        <v>135</v>
      </c>
      <c r="K389" s="194" t="s">
        <v>136</v>
      </c>
      <c r="L389" s="197" t="s">
        <v>137</v>
      </c>
      <c r="M389" s="197" t="s">
        <v>105</v>
      </c>
      <c r="N389" s="194" t="s">
        <v>138</v>
      </c>
      <c r="O389" s="198">
        <v>637.92619999999999</v>
      </c>
      <c r="P389" s="198">
        <v>637.92619999999999</v>
      </c>
      <c r="Q389" s="198">
        <v>637.92619999999999</v>
      </c>
      <c r="R389" s="198">
        <f t="shared" si="42"/>
        <v>752.75291599999991</v>
      </c>
      <c r="S389" s="194" t="s">
        <v>214</v>
      </c>
      <c r="T389" s="197" t="s">
        <v>131</v>
      </c>
      <c r="U389" s="197" t="s">
        <v>215</v>
      </c>
      <c r="V389" s="199">
        <v>42660</v>
      </c>
      <c r="W389" s="199">
        <v>42691</v>
      </c>
      <c r="X389" s="196"/>
      <c r="Y389" s="196"/>
      <c r="Z389" s="196"/>
      <c r="AA389" s="196"/>
      <c r="AB389" s="200" t="s">
        <v>1562</v>
      </c>
      <c r="AC389" s="194" t="s">
        <v>917</v>
      </c>
      <c r="AD389" s="196">
        <v>796</v>
      </c>
      <c r="AE389" s="196" t="s">
        <v>177</v>
      </c>
      <c r="AF389" s="194">
        <v>1</v>
      </c>
      <c r="AG389" s="201">
        <v>46239</v>
      </c>
      <c r="AH389" s="199" t="s">
        <v>1550</v>
      </c>
      <c r="AI389" s="199">
        <v>42736</v>
      </c>
      <c r="AJ389" s="199">
        <v>42736</v>
      </c>
      <c r="AK389" s="202">
        <v>43100</v>
      </c>
      <c r="AL389" s="196">
        <v>2017</v>
      </c>
      <c r="AM389" s="196"/>
      <c r="AN389" s="198"/>
      <c r="AO389" s="196"/>
      <c r="AP389" s="196"/>
      <c r="AQ389" s="196"/>
      <c r="AR389" s="196"/>
      <c r="AS389" s="196"/>
      <c r="AT389" s="196"/>
      <c r="AU389" s="196"/>
      <c r="AV389" s="196"/>
      <c r="AW389" s="196" t="s">
        <v>273</v>
      </c>
    </row>
    <row r="390" spans="1:49" s="143" customFormat="1" ht="45">
      <c r="A390" s="194">
        <v>7</v>
      </c>
      <c r="B390" s="194" t="s">
        <v>1278</v>
      </c>
      <c r="C390" s="194" t="s">
        <v>1561</v>
      </c>
      <c r="D390" s="194" t="s">
        <v>1466</v>
      </c>
      <c r="E390" s="194" t="s">
        <v>71</v>
      </c>
      <c r="F390" s="194">
        <v>890076</v>
      </c>
      <c r="G390" s="195" t="s">
        <v>2573</v>
      </c>
      <c r="H390" s="194" t="s">
        <v>1533</v>
      </c>
      <c r="I390" s="196" t="s">
        <v>1017</v>
      </c>
      <c r="J390" s="194" t="s">
        <v>135</v>
      </c>
      <c r="K390" s="194" t="s">
        <v>136</v>
      </c>
      <c r="L390" s="197" t="s">
        <v>193</v>
      </c>
      <c r="M390" s="197" t="s">
        <v>105</v>
      </c>
      <c r="N390" s="194" t="s">
        <v>138</v>
      </c>
      <c r="O390" s="198">
        <v>1130.3900000000001</v>
      </c>
      <c r="P390" s="198">
        <v>1130.3900000000001</v>
      </c>
      <c r="Q390" s="198">
        <v>1130.3900000000001</v>
      </c>
      <c r="R390" s="198">
        <f t="shared" si="42"/>
        <v>1333.8602000000001</v>
      </c>
      <c r="S390" s="194" t="s">
        <v>214</v>
      </c>
      <c r="T390" s="197" t="s">
        <v>131</v>
      </c>
      <c r="U390" s="197" t="s">
        <v>215</v>
      </c>
      <c r="V390" s="199">
        <v>42658</v>
      </c>
      <c r="W390" s="199">
        <v>42704</v>
      </c>
      <c r="X390" s="196"/>
      <c r="Y390" s="196"/>
      <c r="Z390" s="196"/>
      <c r="AA390" s="196"/>
      <c r="AB390" s="200" t="s">
        <v>1563</v>
      </c>
      <c r="AC390" s="194" t="s">
        <v>917</v>
      </c>
      <c r="AD390" s="196">
        <v>796</v>
      </c>
      <c r="AE390" s="196" t="s">
        <v>177</v>
      </c>
      <c r="AF390" s="194">
        <v>1</v>
      </c>
      <c r="AG390" s="201" t="s">
        <v>1521</v>
      </c>
      <c r="AH390" s="199" t="s">
        <v>197</v>
      </c>
      <c r="AI390" s="199">
        <v>42736</v>
      </c>
      <c r="AJ390" s="199">
        <v>42736</v>
      </c>
      <c r="AK390" s="202">
        <v>43100</v>
      </c>
      <c r="AL390" s="196">
        <v>2017</v>
      </c>
      <c r="AM390" s="196"/>
      <c r="AN390" s="198"/>
      <c r="AO390" s="196"/>
      <c r="AP390" s="196"/>
      <c r="AQ390" s="196"/>
      <c r="AR390" s="196"/>
      <c r="AS390" s="196"/>
      <c r="AT390" s="196"/>
      <c r="AU390" s="196"/>
      <c r="AV390" s="196"/>
      <c r="AW390" s="196" t="s">
        <v>273</v>
      </c>
    </row>
    <row r="391" spans="1:49" s="143" customFormat="1" ht="33.75">
      <c r="A391" s="194">
        <v>3</v>
      </c>
      <c r="B391" s="194" t="s">
        <v>768</v>
      </c>
      <c r="C391" s="194" t="s">
        <v>1561</v>
      </c>
      <c r="D391" s="194" t="s">
        <v>1564</v>
      </c>
      <c r="E391" s="194" t="s">
        <v>71</v>
      </c>
      <c r="F391" s="194">
        <v>818550</v>
      </c>
      <c r="G391" s="195" t="s">
        <v>1565</v>
      </c>
      <c r="H391" s="194" t="s">
        <v>1533</v>
      </c>
      <c r="I391" s="196" t="s">
        <v>1017</v>
      </c>
      <c r="J391" s="194" t="s">
        <v>135</v>
      </c>
      <c r="K391" s="194" t="s">
        <v>136</v>
      </c>
      <c r="L391" s="197" t="s">
        <v>193</v>
      </c>
      <c r="M391" s="197" t="s">
        <v>105</v>
      </c>
      <c r="N391" s="194" t="s">
        <v>138</v>
      </c>
      <c r="O391" s="198">
        <v>1063.3371500000001</v>
      </c>
      <c r="P391" s="198">
        <v>1063.3371500000001</v>
      </c>
      <c r="Q391" s="198">
        <v>1063.3371500000001</v>
      </c>
      <c r="R391" s="198">
        <f t="shared" si="42"/>
        <v>1254.7378369999999</v>
      </c>
      <c r="S391" s="194" t="s">
        <v>214</v>
      </c>
      <c r="T391" s="197" t="s">
        <v>131</v>
      </c>
      <c r="U391" s="197" t="s">
        <v>215</v>
      </c>
      <c r="V391" s="199">
        <v>42683</v>
      </c>
      <c r="W391" s="199">
        <v>42728</v>
      </c>
      <c r="X391" s="196"/>
      <c r="Y391" s="196"/>
      <c r="Z391" s="196"/>
      <c r="AA391" s="196"/>
      <c r="AB391" s="200" t="s">
        <v>1566</v>
      </c>
      <c r="AC391" s="194" t="s">
        <v>917</v>
      </c>
      <c r="AD391" s="196">
        <v>796</v>
      </c>
      <c r="AE391" s="196" t="s">
        <v>177</v>
      </c>
      <c r="AF391" s="194">
        <v>19</v>
      </c>
      <c r="AG391" s="201" t="s">
        <v>1524</v>
      </c>
      <c r="AH391" s="199" t="s">
        <v>201</v>
      </c>
      <c r="AI391" s="199">
        <v>42736</v>
      </c>
      <c r="AJ391" s="199">
        <v>42736</v>
      </c>
      <c r="AK391" s="202">
        <v>43100</v>
      </c>
      <c r="AL391" s="196">
        <v>2017</v>
      </c>
      <c r="AM391" s="196"/>
      <c r="AN391" s="198"/>
      <c r="AO391" s="196"/>
      <c r="AP391" s="196"/>
      <c r="AQ391" s="196"/>
      <c r="AR391" s="196"/>
      <c r="AS391" s="196"/>
      <c r="AT391" s="196"/>
      <c r="AU391" s="196"/>
      <c r="AV391" s="196"/>
      <c r="AW391" s="194" t="s">
        <v>1907</v>
      </c>
    </row>
    <row r="392" spans="1:49" s="143" customFormat="1" ht="45">
      <c r="A392" s="210">
        <v>7</v>
      </c>
      <c r="B392" s="210" t="s">
        <v>1831</v>
      </c>
      <c r="C392" s="210" t="s">
        <v>131</v>
      </c>
      <c r="D392" s="210" t="s">
        <v>1510</v>
      </c>
      <c r="E392" s="210" t="s">
        <v>71</v>
      </c>
      <c r="F392" s="210">
        <v>629609</v>
      </c>
      <c r="G392" s="211" t="s">
        <v>1567</v>
      </c>
      <c r="H392" s="210" t="s">
        <v>1161</v>
      </c>
      <c r="I392" s="212" t="s">
        <v>1017</v>
      </c>
      <c r="J392" s="210" t="s">
        <v>135</v>
      </c>
      <c r="K392" s="210" t="s">
        <v>136</v>
      </c>
      <c r="L392" s="213" t="s">
        <v>137</v>
      </c>
      <c r="M392" s="213" t="s">
        <v>105</v>
      </c>
      <c r="N392" s="210" t="s">
        <v>138</v>
      </c>
      <c r="O392" s="214">
        <v>9912.76</v>
      </c>
      <c r="P392" s="214" t="s">
        <v>2365</v>
      </c>
      <c r="Q392" s="214">
        <v>9912.76</v>
      </c>
      <c r="R392" s="214">
        <f t="shared" si="42"/>
        <v>11697.0568</v>
      </c>
      <c r="S392" s="213" t="str">
        <f>IF(R392&gt;10000,"Открытый конкурс","Открытый запрос предложений")</f>
        <v>Открытый конкурс</v>
      </c>
      <c r="T392" s="210" t="s">
        <v>131</v>
      </c>
      <c r="U392" s="213" t="s">
        <v>139</v>
      </c>
      <c r="V392" s="215">
        <v>42667</v>
      </c>
      <c r="W392" s="215">
        <v>42716</v>
      </c>
      <c r="X392" s="212"/>
      <c r="Y392" s="212"/>
      <c r="Z392" s="212"/>
      <c r="AA392" s="212"/>
      <c r="AB392" s="216" t="s">
        <v>1512</v>
      </c>
      <c r="AC392" s="210" t="s">
        <v>917</v>
      </c>
      <c r="AD392" s="212">
        <v>796</v>
      </c>
      <c r="AE392" s="212" t="s">
        <v>177</v>
      </c>
      <c r="AF392" s="210">
        <v>5</v>
      </c>
      <c r="AG392" s="217">
        <v>45</v>
      </c>
      <c r="AH392" s="215" t="s">
        <v>1513</v>
      </c>
      <c r="AI392" s="215">
        <v>42736</v>
      </c>
      <c r="AJ392" s="215">
        <v>42736</v>
      </c>
      <c r="AK392" s="218">
        <v>43100</v>
      </c>
      <c r="AL392" s="212">
        <v>2017</v>
      </c>
      <c r="AM392" s="212"/>
      <c r="AN392" s="214"/>
      <c r="AO392" s="212"/>
      <c r="AP392" s="212"/>
      <c r="AQ392" s="212"/>
      <c r="AR392" s="212"/>
      <c r="AS392" s="212"/>
      <c r="AT392" s="212"/>
      <c r="AU392" s="212"/>
      <c r="AV392" s="212"/>
      <c r="AW392" s="212" t="s">
        <v>273</v>
      </c>
    </row>
    <row r="393" spans="1:49" s="143" customFormat="1" ht="33.75">
      <c r="A393" s="194">
        <v>7</v>
      </c>
      <c r="B393" s="194" t="s">
        <v>769</v>
      </c>
      <c r="C393" s="255" t="s">
        <v>5257</v>
      </c>
      <c r="D393" s="194" t="s">
        <v>1564</v>
      </c>
      <c r="E393" s="194" t="s">
        <v>71</v>
      </c>
      <c r="F393" s="194">
        <v>818551</v>
      </c>
      <c r="G393" s="195" t="s">
        <v>1568</v>
      </c>
      <c r="H393" s="194" t="s">
        <v>1533</v>
      </c>
      <c r="I393" s="196" t="s">
        <v>1017</v>
      </c>
      <c r="J393" s="194" t="s">
        <v>135</v>
      </c>
      <c r="K393" s="194" t="s">
        <v>136</v>
      </c>
      <c r="L393" s="197" t="s">
        <v>193</v>
      </c>
      <c r="M393" s="197" t="s">
        <v>105</v>
      </c>
      <c r="N393" s="194" t="s">
        <v>138</v>
      </c>
      <c r="O393" s="198">
        <v>868.80223999999998</v>
      </c>
      <c r="P393" s="198">
        <v>868.80223999999998</v>
      </c>
      <c r="Q393" s="198">
        <v>868.80223999999998</v>
      </c>
      <c r="R393" s="198">
        <f t="shared" si="42"/>
        <v>1025.1866431999999</v>
      </c>
      <c r="S393" s="194" t="s">
        <v>906</v>
      </c>
      <c r="T393" s="197" t="s">
        <v>131</v>
      </c>
      <c r="U393" s="197" t="s">
        <v>215</v>
      </c>
      <c r="V393" s="199">
        <v>42683</v>
      </c>
      <c r="W393" s="199">
        <v>42728</v>
      </c>
      <c r="X393" s="196"/>
      <c r="Y393" s="196"/>
      <c r="Z393" s="196"/>
      <c r="AA393" s="196"/>
      <c r="AB393" s="200" t="s">
        <v>1569</v>
      </c>
      <c r="AC393" s="194" t="s">
        <v>917</v>
      </c>
      <c r="AD393" s="196">
        <v>796</v>
      </c>
      <c r="AE393" s="196" t="s">
        <v>177</v>
      </c>
      <c r="AF393" s="194">
        <v>25</v>
      </c>
      <c r="AG393" s="201" t="s">
        <v>1524</v>
      </c>
      <c r="AH393" s="199" t="s">
        <v>201</v>
      </c>
      <c r="AI393" s="199">
        <v>42736</v>
      </c>
      <c r="AJ393" s="199">
        <v>42736</v>
      </c>
      <c r="AK393" s="202">
        <v>43100</v>
      </c>
      <c r="AL393" s="196">
        <v>2017</v>
      </c>
      <c r="AM393" s="196"/>
      <c r="AN393" s="198"/>
      <c r="AO393" s="196"/>
      <c r="AP393" s="196"/>
      <c r="AQ393" s="196"/>
      <c r="AR393" s="196"/>
      <c r="AS393" s="196"/>
      <c r="AT393" s="196"/>
      <c r="AU393" s="196"/>
      <c r="AV393" s="196"/>
      <c r="AW393" s="194" t="s">
        <v>1907</v>
      </c>
    </row>
    <row r="394" spans="1:49" s="143" customFormat="1" ht="33.75">
      <c r="A394" s="194">
        <v>7</v>
      </c>
      <c r="B394" s="194" t="s">
        <v>1570</v>
      </c>
      <c r="C394" s="255" t="s">
        <v>5257</v>
      </c>
      <c r="D394" s="194" t="s">
        <v>1556</v>
      </c>
      <c r="E394" s="194" t="s">
        <v>71</v>
      </c>
      <c r="F394" s="194">
        <v>8210651</v>
      </c>
      <c r="G394" s="195" t="s">
        <v>1571</v>
      </c>
      <c r="H394" s="194" t="s">
        <v>1161</v>
      </c>
      <c r="I394" s="196" t="s">
        <v>1017</v>
      </c>
      <c r="J394" s="194" t="s">
        <v>135</v>
      </c>
      <c r="K394" s="194" t="s">
        <v>136</v>
      </c>
      <c r="L394" s="197" t="s">
        <v>193</v>
      </c>
      <c r="M394" s="197" t="s">
        <v>105</v>
      </c>
      <c r="N394" s="194" t="s">
        <v>138</v>
      </c>
      <c r="O394" s="198">
        <v>4911.2204000000002</v>
      </c>
      <c r="P394" s="198">
        <v>4911.2204000000002</v>
      </c>
      <c r="Q394" s="198">
        <v>4911.2204000000002</v>
      </c>
      <c r="R394" s="198">
        <f t="shared" si="42"/>
        <v>5795.2400719999996</v>
      </c>
      <c r="S394" s="194" t="s">
        <v>906</v>
      </c>
      <c r="T394" s="197" t="s">
        <v>131</v>
      </c>
      <c r="U394" s="197" t="s">
        <v>215</v>
      </c>
      <c r="V394" s="199">
        <v>42657</v>
      </c>
      <c r="W394" s="199">
        <v>42702</v>
      </c>
      <c r="X394" s="196"/>
      <c r="Y394" s="196"/>
      <c r="Z394" s="196"/>
      <c r="AA394" s="196"/>
      <c r="AB394" s="200" t="s">
        <v>1572</v>
      </c>
      <c r="AC394" s="194" t="s">
        <v>917</v>
      </c>
      <c r="AD394" s="196">
        <v>796</v>
      </c>
      <c r="AE394" s="196" t="s">
        <v>177</v>
      </c>
      <c r="AF394" s="194">
        <v>1</v>
      </c>
      <c r="AG394" s="201" t="s">
        <v>1543</v>
      </c>
      <c r="AH394" s="199" t="s">
        <v>201</v>
      </c>
      <c r="AI394" s="199">
        <v>42736</v>
      </c>
      <c r="AJ394" s="199">
        <v>42736</v>
      </c>
      <c r="AK394" s="202">
        <v>43100</v>
      </c>
      <c r="AL394" s="196">
        <v>2017</v>
      </c>
      <c r="AM394" s="196"/>
      <c r="AN394" s="198"/>
      <c r="AO394" s="196"/>
      <c r="AP394" s="196"/>
      <c r="AQ394" s="196"/>
      <c r="AR394" s="196"/>
      <c r="AS394" s="196"/>
      <c r="AT394" s="196"/>
      <c r="AU394" s="196"/>
      <c r="AV394" s="196"/>
      <c r="AW394" s="196" t="s">
        <v>273</v>
      </c>
    </row>
    <row r="395" spans="1:49" s="143" customFormat="1" ht="56.25">
      <c r="A395" s="194">
        <v>7</v>
      </c>
      <c r="B395" s="194" t="s">
        <v>1573</v>
      </c>
      <c r="C395" s="255" t="s">
        <v>5257</v>
      </c>
      <c r="D395" s="194" t="s">
        <v>1532</v>
      </c>
      <c r="E395" s="194" t="s">
        <v>71</v>
      </c>
      <c r="F395" s="194">
        <v>845372</v>
      </c>
      <c r="G395" s="195" t="s">
        <v>1574</v>
      </c>
      <c r="H395" s="194" t="s">
        <v>1533</v>
      </c>
      <c r="I395" s="196" t="s">
        <v>1017</v>
      </c>
      <c r="J395" s="194" t="s">
        <v>135</v>
      </c>
      <c r="K395" s="194" t="s">
        <v>136</v>
      </c>
      <c r="L395" s="197" t="s">
        <v>137</v>
      </c>
      <c r="M395" s="197" t="s">
        <v>105</v>
      </c>
      <c r="N395" s="194" t="s">
        <v>138</v>
      </c>
      <c r="O395" s="198">
        <v>743.89169000000004</v>
      </c>
      <c r="P395" s="198">
        <v>743.89169000000004</v>
      </c>
      <c r="Q395" s="198">
        <v>743.89169000000004</v>
      </c>
      <c r="R395" s="198">
        <f t="shared" si="42"/>
        <v>877.79219420000004</v>
      </c>
      <c r="S395" s="194" t="s">
        <v>906</v>
      </c>
      <c r="T395" s="197" t="s">
        <v>131</v>
      </c>
      <c r="U395" s="197" t="s">
        <v>215</v>
      </c>
      <c r="V395" s="199">
        <v>42660</v>
      </c>
      <c r="W395" s="199">
        <v>42691</v>
      </c>
      <c r="X395" s="196"/>
      <c r="Y395" s="196"/>
      <c r="Z395" s="196"/>
      <c r="AA395" s="196"/>
      <c r="AB395" s="200" t="s">
        <v>1575</v>
      </c>
      <c r="AC395" s="194" t="s">
        <v>917</v>
      </c>
      <c r="AD395" s="196">
        <v>796</v>
      </c>
      <c r="AE395" s="196" t="s">
        <v>177</v>
      </c>
      <c r="AF395" s="194">
        <v>1</v>
      </c>
      <c r="AG395" s="201">
        <v>46239</v>
      </c>
      <c r="AH395" s="199" t="s">
        <v>1550</v>
      </c>
      <c r="AI395" s="199">
        <v>42736</v>
      </c>
      <c r="AJ395" s="199">
        <v>42736</v>
      </c>
      <c r="AK395" s="202">
        <v>43100</v>
      </c>
      <c r="AL395" s="196">
        <v>2017</v>
      </c>
      <c r="AM395" s="196"/>
      <c r="AN395" s="198"/>
      <c r="AO395" s="196"/>
      <c r="AP395" s="196"/>
      <c r="AQ395" s="196"/>
      <c r="AR395" s="196"/>
      <c r="AS395" s="196"/>
      <c r="AT395" s="196"/>
      <c r="AU395" s="196"/>
      <c r="AV395" s="196"/>
      <c r="AW395" s="196" t="s">
        <v>273</v>
      </c>
    </row>
    <row r="396" spans="1:49" s="143" customFormat="1" ht="56.25">
      <c r="A396" s="194">
        <v>7</v>
      </c>
      <c r="B396" s="194" t="s">
        <v>1576</v>
      </c>
      <c r="C396" s="255" t="s">
        <v>5257</v>
      </c>
      <c r="D396" s="194" t="s">
        <v>1518</v>
      </c>
      <c r="E396" s="194" t="s">
        <v>71</v>
      </c>
      <c r="F396" s="194">
        <v>881409</v>
      </c>
      <c r="G396" s="195" t="s">
        <v>1577</v>
      </c>
      <c r="H396" s="194" t="s">
        <v>1161</v>
      </c>
      <c r="I396" s="196" t="s">
        <v>1017</v>
      </c>
      <c r="J396" s="194" t="s">
        <v>135</v>
      </c>
      <c r="K396" s="194" t="s">
        <v>136</v>
      </c>
      <c r="L396" s="197" t="s">
        <v>193</v>
      </c>
      <c r="M396" s="197" t="s">
        <v>105</v>
      </c>
      <c r="N396" s="194" t="s">
        <v>138</v>
      </c>
      <c r="O396" s="198">
        <v>1272.3457800000001</v>
      </c>
      <c r="P396" s="198">
        <v>1272.3457800000001</v>
      </c>
      <c r="Q396" s="198">
        <v>1272.3457800000001</v>
      </c>
      <c r="R396" s="198">
        <f t="shared" si="42"/>
        <v>1501.3680204</v>
      </c>
      <c r="S396" s="194" t="s">
        <v>906</v>
      </c>
      <c r="T396" s="197" t="s">
        <v>131</v>
      </c>
      <c r="U396" s="197" t="s">
        <v>215</v>
      </c>
      <c r="V396" s="199">
        <v>42657</v>
      </c>
      <c r="W396" s="199">
        <v>42702</v>
      </c>
      <c r="X396" s="196"/>
      <c r="Y396" s="196"/>
      <c r="Z396" s="196"/>
      <c r="AA396" s="196"/>
      <c r="AB396" s="200" t="s">
        <v>1578</v>
      </c>
      <c r="AC396" s="194" t="s">
        <v>917</v>
      </c>
      <c r="AD396" s="196">
        <v>796</v>
      </c>
      <c r="AE396" s="196" t="s">
        <v>177</v>
      </c>
      <c r="AF396" s="194">
        <v>1</v>
      </c>
      <c r="AG396" s="201">
        <v>45300000</v>
      </c>
      <c r="AH396" s="199" t="s">
        <v>197</v>
      </c>
      <c r="AI396" s="199">
        <v>42736</v>
      </c>
      <c r="AJ396" s="199">
        <v>42736</v>
      </c>
      <c r="AK396" s="202">
        <v>43100</v>
      </c>
      <c r="AL396" s="196">
        <v>2017</v>
      </c>
      <c r="AM396" s="196"/>
      <c r="AN396" s="198"/>
      <c r="AO396" s="196"/>
      <c r="AP396" s="196"/>
      <c r="AQ396" s="196"/>
      <c r="AR396" s="196"/>
      <c r="AS396" s="196"/>
      <c r="AT396" s="196"/>
      <c r="AU396" s="196"/>
      <c r="AV396" s="196"/>
      <c r="AW396" s="196" t="s">
        <v>273</v>
      </c>
    </row>
    <row r="397" spans="1:49" s="143" customFormat="1" ht="45">
      <c r="A397" s="194">
        <v>7</v>
      </c>
      <c r="B397" s="194" t="s">
        <v>661</v>
      </c>
      <c r="C397" s="255" t="s">
        <v>5257</v>
      </c>
      <c r="D397" s="194" t="s">
        <v>1579</v>
      </c>
      <c r="E397" s="194" t="s">
        <v>71</v>
      </c>
      <c r="F397" s="194">
        <v>839080</v>
      </c>
      <c r="G397" s="195" t="s">
        <v>1580</v>
      </c>
      <c r="H397" s="194" t="s">
        <v>1161</v>
      </c>
      <c r="I397" s="196" t="s">
        <v>1017</v>
      </c>
      <c r="J397" s="194" t="s">
        <v>135</v>
      </c>
      <c r="K397" s="194" t="s">
        <v>136</v>
      </c>
      <c r="L397" s="197" t="s">
        <v>193</v>
      </c>
      <c r="M397" s="197" t="s">
        <v>105</v>
      </c>
      <c r="N397" s="194" t="s">
        <v>138</v>
      </c>
      <c r="O397" s="198">
        <v>2116.5</v>
      </c>
      <c r="P397" s="198">
        <v>2116.5</v>
      </c>
      <c r="Q397" s="198">
        <v>2116.5</v>
      </c>
      <c r="R397" s="198">
        <f t="shared" si="42"/>
        <v>2497.4699999999998</v>
      </c>
      <c r="S397" s="194" t="s">
        <v>906</v>
      </c>
      <c r="T397" s="197" t="s">
        <v>131</v>
      </c>
      <c r="U397" s="197" t="s">
        <v>215</v>
      </c>
      <c r="V397" s="199">
        <v>42671</v>
      </c>
      <c r="W397" s="199">
        <v>42716</v>
      </c>
      <c r="X397" s="196"/>
      <c r="Y397" s="196"/>
      <c r="Z397" s="196"/>
      <c r="AA397" s="196"/>
      <c r="AB397" s="200" t="s">
        <v>1581</v>
      </c>
      <c r="AC397" s="194" t="s">
        <v>917</v>
      </c>
      <c r="AD397" s="196">
        <v>796</v>
      </c>
      <c r="AE397" s="196" t="s">
        <v>177</v>
      </c>
      <c r="AF397" s="194">
        <v>1</v>
      </c>
      <c r="AG397" s="201" t="s">
        <v>1524</v>
      </c>
      <c r="AH397" s="199" t="s">
        <v>201</v>
      </c>
      <c r="AI397" s="199">
        <v>42736</v>
      </c>
      <c r="AJ397" s="199">
        <v>42736</v>
      </c>
      <c r="AK397" s="202">
        <v>43100</v>
      </c>
      <c r="AL397" s="196">
        <v>2017</v>
      </c>
      <c r="AM397" s="196"/>
      <c r="AN397" s="198"/>
      <c r="AO397" s="196"/>
      <c r="AP397" s="196"/>
      <c r="AQ397" s="196"/>
      <c r="AR397" s="196"/>
      <c r="AS397" s="196"/>
      <c r="AT397" s="196"/>
      <c r="AU397" s="196"/>
      <c r="AV397" s="196"/>
      <c r="AW397" s="196" t="s">
        <v>273</v>
      </c>
    </row>
    <row r="398" spans="1:49" s="143" customFormat="1" ht="123.75">
      <c r="A398" s="136">
        <v>7</v>
      </c>
      <c r="B398" s="136" t="s">
        <v>1587</v>
      </c>
      <c r="C398" s="136" t="s">
        <v>131</v>
      </c>
      <c r="D398" s="136" t="s">
        <v>1588</v>
      </c>
      <c r="E398" s="136" t="s">
        <v>71</v>
      </c>
      <c r="F398" s="136">
        <v>629635</v>
      </c>
      <c r="G398" s="10" t="s">
        <v>2574</v>
      </c>
      <c r="H398" s="136" t="s">
        <v>1590</v>
      </c>
      <c r="I398" s="9" t="s">
        <v>1591</v>
      </c>
      <c r="J398" s="136" t="s">
        <v>135</v>
      </c>
      <c r="K398" s="136" t="s">
        <v>135</v>
      </c>
      <c r="L398" s="140" t="s">
        <v>137</v>
      </c>
      <c r="M398" s="140" t="s">
        <v>96</v>
      </c>
      <c r="N398" s="136" t="s">
        <v>1592</v>
      </c>
      <c r="O398" s="137">
        <v>10000</v>
      </c>
      <c r="P398" s="137">
        <v>10000</v>
      </c>
      <c r="Q398" s="137">
        <v>10000</v>
      </c>
      <c r="R398" s="137">
        <f t="shared" si="42"/>
        <v>11800</v>
      </c>
      <c r="S398" s="140" t="str">
        <f>IF(R398&gt;10000,"Открытый конкурс","Открытый запрос предложений")</f>
        <v>Открытый конкурс</v>
      </c>
      <c r="T398" s="136" t="s">
        <v>131</v>
      </c>
      <c r="U398" s="140" t="s">
        <v>215</v>
      </c>
      <c r="V398" s="8">
        <v>42687</v>
      </c>
      <c r="W398" s="8">
        <v>42747</v>
      </c>
      <c r="X398" s="9"/>
      <c r="Y398" s="9"/>
      <c r="Z398" s="9"/>
      <c r="AA398" s="9"/>
      <c r="AB398" s="141" t="s">
        <v>1589</v>
      </c>
      <c r="AC398" s="136" t="s">
        <v>915</v>
      </c>
      <c r="AD398" s="9">
        <v>796</v>
      </c>
      <c r="AE398" s="9" t="s">
        <v>555</v>
      </c>
      <c r="AF398" s="136">
        <v>1</v>
      </c>
      <c r="AG398" s="142">
        <v>45</v>
      </c>
      <c r="AH398" s="8" t="s">
        <v>197</v>
      </c>
      <c r="AI398" s="8">
        <v>42767</v>
      </c>
      <c r="AJ398" s="146">
        <v>42795</v>
      </c>
      <c r="AK398" s="8">
        <v>43038</v>
      </c>
      <c r="AL398" s="9">
        <v>2017</v>
      </c>
      <c r="AM398" s="9"/>
      <c r="AN398" s="137"/>
      <c r="AO398" s="9"/>
      <c r="AP398" s="9"/>
      <c r="AQ398" s="9"/>
      <c r="AR398" s="9"/>
      <c r="AS398" s="9"/>
      <c r="AT398" s="9"/>
      <c r="AU398" s="9"/>
      <c r="AV398" s="9"/>
      <c r="AW398" s="9" t="s">
        <v>273</v>
      </c>
    </row>
    <row r="399" spans="1:49" s="143" customFormat="1" ht="90">
      <c r="A399" s="136">
        <v>7</v>
      </c>
      <c r="B399" s="136" t="s">
        <v>1593</v>
      </c>
      <c r="C399" s="136" t="s">
        <v>131</v>
      </c>
      <c r="D399" s="136" t="s">
        <v>1588</v>
      </c>
      <c r="E399" s="136" t="s">
        <v>71</v>
      </c>
      <c r="F399" s="136">
        <v>629662</v>
      </c>
      <c r="G399" s="10" t="s">
        <v>1594</v>
      </c>
      <c r="H399" s="136" t="s">
        <v>1590</v>
      </c>
      <c r="I399" s="9" t="s">
        <v>1591</v>
      </c>
      <c r="J399" s="136" t="s">
        <v>135</v>
      </c>
      <c r="K399" s="136" t="s">
        <v>135</v>
      </c>
      <c r="L399" s="140" t="s">
        <v>137</v>
      </c>
      <c r="M399" s="140" t="s">
        <v>96</v>
      </c>
      <c r="N399" s="136" t="s">
        <v>1592</v>
      </c>
      <c r="O399" s="137">
        <v>2500</v>
      </c>
      <c r="P399" s="137">
        <v>2500</v>
      </c>
      <c r="Q399" s="137">
        <v>2500</v>
      </c>
      <c r="R399" s="137">
        <f t="shared" si="42"/>
        <v>2950</v>
      </c>
      <c r="S399" s="140" t="s">
        <v>214</v>
      </c>
      <c r="T399" s="136" t="s">
        <v>131</v>
      </c>
      <c r="U399" s="140" t="s">
        <v>215</v>
      </c>
      <c r="V399" s="8">
        <v>42702</v>
      </c>
      <c r="W399" s="8">
        <v>42747</v>
      </c>
      <c r="X399" s="9"/>
      <c r="Y399" s="9"/>
      <c r="Z399" s="9"/>
      <c r="AA399" s="9"/>
      <c r="AB399" s="141" t="s">
        <v>1594</v>
      </c>
      <c r="AC399" s="136" t="s">
        <v>915</v>
      </c>
      <c r="AD399" s="9">
        <v>796</v>
      </c>
      <c r="AE399" s="9" t="s">
        <v>555</v>
      </c>
      <c r="AF399" s="136">
        <v>1</v>
      </c>
      <c r="AG399" s="142">
        <v>45</v>
      </c>
      <c r="AH399" s="8" t="s">
        <v>197</v>
      </c>
      <c r="AI399" s="8">
        <v>42767</v>
      </c>
      <c r="AJ399" s="146">
        <v>42795</v>
      </c>
      <c r="AK399" s="8">
        <v>43038</v>
      </c>
      <c r="AL399" s="9">
        <v>2017</v>
      </c>
      <c r="AM399" s="9"/>
      <c r="AN399" s="137"/>
      <c r="AO399" s="9"/>
      <c r="AP399" s="9"/>
      <c r="AQ399" s="9"/>
      <c r="AR399" s="9"/>
      <c r="AS399" s="9"/>
      <c r="AT399" s="9"/>
      <c r="AU399" s="9"/>
      <c r="AV399" s="9"/>
      <c r="AW399" s="9"/>
    </row>
    <row r="400" spans="1:49" s="143" customFormat="1" ht="67.5">
      <c r="A400" s="136">
        <v>7</v>
      </c>
      <c r="B400" s="136" t="s">
        <v>1595</v>
      </c>
      <c r="C400" s="136" t="s">
        <v>131</v>
      </c>
      <c r="D400" s="136" t="s">
        <v>1588</v>
      </c>
      <c r="E400" s="136" t="s">
        <v>71</v>
      </c>
      <c r="F400" s="136">
        <v>629654</v>
      </c>
      <c r="G400" s="10" t="s">
        <v>1596</v>
      </c>
      <c r="H400" s="136" t="s">
        <v>1590</v>
      </c>
      <c r="I400" s="9" t="s">
        <v>1591</v>
      </c>
      <c r="J400" s="136" t="s">
        <v>135</v>
      </c>
      <c r="K400" s="136" t="s">
        <v>135</v>
      </c>
      <c r="L400" s="140" t="s">
        <v>137</v>
      </c>
      <c r="M400" s="140" t="s">
        <v>96</v>
      </c>
      <c r="N400" s="136" t="s">
        <v>1592</v>
      </c>
      <c r="O400" s="137">
        <v>1500</v>
      </c>
      <c r="P400" s="137">
        <v>1500</v>
      </c>
      <c r="Q400" s="137">
        <v>1500</v>
      </c>
      <c r="R400" s="137">
        <f t="shared" si="42"/>
        <v>1770</v>
      </c>
      <c r="S400" s="140" t="s">
        <v>214</v>
      </c>
      <c r="T400" s="136" t="s">
        <v>131</v>
      </c>
      <c r="U400" s="140" t="s">
        <v>215</v>
      </c>
      <c r="V400" s="8">
        <v>42702</v>
      </c>
      <c r="W400" s="8">
        <v>42747</v>
      </c>
      <c r="X400" s="9"/>
      <c r="Y400" s="9"/>
      <c r="Z400" s="9"/>
      <c r="AA400" s="9"/>
      <c r="AB400" s="141" t="s">
        <v>1596</v>
      </c>
      <c r="AC400" s="136" t="s">
        <v>915</v>
      </c>
      <c r="AD400" s="9">
        <v>796</v>
      </c>
      <c r="AE400" s="9" t="s">
        <v>555</v>
      </c>
      <c r="AF400" s="136">
        <v>1</v>
      </c>
      <c r="AG400" s="142">
        <v>45</v>
      </c>
      <c r="AH400" s="8" t="s">
        <v>197</v>
      </c>
      <c r="AI400" s="8">
        <v>42767</v>
      </c>
      <c r="AJ400" s="146">
        <v>42795</v>
      </c>
      <c r="AK400" s="8">
        <v>43038</v>
      </c>
      <c r="AL400" s="9">
        <v>2017</v>
      </c>
      <c r="AM400" s="9"/>
      <c r="AN400" s="137"/>
      <c r="AO400" s="9"/>
      <c r="AP400" s="9"/>
      <c r="AQ400" s="9"/>
      <c r="AR400" s="9"/>
      <c r="AS400" s="9"/>
      <c r="AT400" s="9"/>
      <c r="AU400" s="9"/>
      <c r="AV400" s="9"/>
      <c r="AW400" s="9"/>
    </row>
    <row r="401" spans="1:49" s="143" customFormat="1" ht="78.75">
      <c r="A401" s="136">
        <v>7</v>
      </c>
      <c r="B401" s="136" t="s">
        <v>1597</v>
      </c>
      <c r="C401" s="136" t="s">
        <v>131</v>
      </c>
      <c r="D401" s="136" t="s">
        <v>1588</v>
      </c>
      <c r="E401" s="136" t="s">
        <v>71</v>
      </c>
      <c r="F401" s="136">
        <v>629656</v>
      </c>
      <c r="G401" s="10" t="s">
        <v>1598</v>
      </c>
      <c r="H401" s="136" t="s">
        <v>1590</v>
      </c>
      <c r="I401" s="9" t="s">
        <v>1591</v>
      </c>
      <c r="J401" s="136" t="s">
        <v>135</v>
      </c>
      <c r="K401" s="136" t="s">
        <v>135</v>
      </c>
      <c r="L401" s="140" t="s">
        <v>137</v>
      </c>
      <c r="M401" s="140" t="s">
        <v>96</v>
      </c>
      <c r="N401" s="136" t="s">
        <v>1592</v>
      </c>
      <c r="O401" s="137">
        <v>1500</v>
      </c>
      <c r="P401" s="137">
        <v>1500</v>
      </c>
      <c r="Q401" s="137">
        <v>1500</v>
      </c>
      <c r="R401" s="137">
        <f t="shared" si="42"/>
        <v>1770</v>
      </c>
      <c r="S401" s="140" t="s">
        <v>214</v>
      </c>
      <c r="T401" s="136" t="s">
        <v>131</v>
      </c>
      <c r="U401" s="140" t="s">
        <v>215</v>
      </c>
      <c r="V401" s="8">
        <v>42702</v>
      </c>
      <c r="W401" s="8">
        <v>42747</v>
      </c>
      <c r="X401" s="9"/>
      <c r="Y401" s="9"/>
      <c r="Z401" s="9"/>
      <c r="AA401" s="9"/>
      <c r="AB401" s="141" t="s">
        <v>1598</v>
      </c>
      <c r="AC401" s="136" t="s">
        <v>915</v>
      </c>
      <c r="AD401" s="9">
        <v>796</v>
      </c>
      <c r="AE401" s="9" t="s">
        <v>555</v>
      </c>
      <c r="AF401" s="136">
        <v>1</v>
      </c>
      <c r="AG401" s="142">
        <v>45</v>
      </c>
      <c r="AH401" s="8" t="s">
        <v>197</v>
      </c>
      <c r="AI401" s="8">
        <v>42767</v>
      </c>
      <c r="AJ401" s="146">
        <v>42795</v>
      </c>
      <c r="AK401" s="8">
        <v>43038</v>
      </c>
      <c r="AL401" s="9">
        <v>2017</v>
      </c>
      <c r="AM401" s="9"/>
      <c r="AN401" s="137"/>
      <c r="AO401" s="9"/>
      <c r="AP401" s="9"/>
      <c r="AQ401" s="9"/>
      <c r="AR401" s="9"/>
      <c r="AS401" s="9"/>
      <c r="AT401" s="9"/>
      <c r="AU401" s="9"/>
      <c r="AV401" s="9"/>
      <c r="AW401" s="9"/>
    </row>
    <row r="402" spans="1:49" s="143" customFormat="1" ht="112.5">
      <c r="A402" s="136">
        <v>7</v>
      </c>
      <c r="B402" s="136" t="s">
        <v>1599</v>
      </c>
      <c r="C402" s="136" t="s">
        <v>131</v>
      </c>
      <c r="D402" s="136" t="s">
        <v>1600</v>
      </c>
      <c r="E402" s="136" t="s">
        <v>190</v>
      </c>
      <c r="F402" s="136">
        <v>629602</v>
      </c>
      <c r="G402" s="10" t="s">
        <v>1601</v>
      </c>
      <c r="H402" s="136" t="s">
        <v>1602</v>
      </c>
      <c r="I402" s="9" t="s">
        <v>1603</v>
      </c>
      <c r="J402" s="136" t="s">
        <v>675</v>
      </c>
      <c r="K402" s="136" t="s">
        <v>675</v>
      </c>
      <c r="L402" s="140" t="s">
        <v>137</v>
      </c>
      <c r="M402" s="140" t="s">
        <v>108</v>
      </c>
      <c r="N402" s="136" t="s">
        <v>1604</v>
      </c>
      <c r="O402" s="137">
        <v>2582.1999999999998</v>
      </c>
      <c r="P402" s="137">
        <v>2582.1999999999998</v>
      </c>
      <c r="Q402" s="137">
        <v>2582.1999999999998</v>
      </c>
      <c r="R402" s="137">
        <f t="shared" si="42"/>
        <v>3046.9959999999996</v>
      </c>
      <c r="S402" s="140" t="s">
        <v>214</v>
      </c>
      <c r="T402" s="140" t="s">
        <v>131</v>
      </c>
      <c r="U402" s="140" t="s">
        <v>215</v>
      </c>
      <c r="V402" s="8">
        <v>42767</v>
      </c>
      <c r="W402" s="8">
        <v>42811</v>
      </c>
      <c r="X402" s="9"/>
      <c r="Y402" s="9"/>
      <c r="Z402" s="9"/>
      <c r="AA402" s="9"/>
      <c r="AB402" s="141" t="s">
        <v>1601</v>
      </c>
      <c r="AC402" s="136" t="s">
        <v>319</v>
      </c>
      <c r="AD402" s="9">
        <v>796</v>
      </c>
      <c r="AE402" s="9" t="s">
        <v>555</v>
      </c>
      <c r="AF402" s="136">
        <v>1</v>
      </c>
      <c r="AG402" s="142" t="s">
        <v>1505</v>
      </c>
      <c r="AH402" s="140" t="s">
        <v>1605</v>
      </c>
      <c r="AI402" s="8">
        <v>42836</v>
      </c>
      <c r="AJ402" s="8">
        <v>42836</v>
      </c>
      <c r="AK402" s="8">
        <v>43201</v>
      </c>
      <c r="AL402" s="9" t="s">
        <v>310</v>
      </c>
      <c r="AM402" s="9"/>
      <c r="AN402" s="137"/>
      <c r="AO402" s="9"/>
      <c r="AP402" s="9"/>
      <c r="AQ402" s="9"/>
      <c r="AR402" s="9"/>
      <c r="AS402" s="9"/>
      <c r="AT402" s="9"/>
      <c r="AU402" s="9"/>
      <c r="AV402" s="9"/>
      <c r="AW402" s="136" t="s">
        <v>1638</v>
      </c>
    </row>
    <row r="403" spans="1:49" s="143" customFormat="1" ht="45">
      <c r="A403" s="136">
        <v>7</v>
      </c>
      <c r="B403" s="136" t="s">
        <v>1606</v>
      </c>
      <c r="C403" s="136" t="s">
        <v>131</v>
      </c>
      <c r="D403" s="136" t="s">
        <v>1600</v>
      </c>
      <c r="E403" s="136" t="s">
        <v>190</v>
      </c>
      <c r="F403" s="136">
        <v>629604</v>
      </c>
      <c r="G403" s="10" t="s">
        <v>1607</v>
      </c>
      <c r="H403" s="136" t="s">
        <v>1882</v>
      </c>
      <c r="I403" s="9" t="s">
        <v>1050</v>
      </c>
      <c r="J403" s="136" t="s">
        <v>298</v>
      </c>
      <c r="K403" s="136" t="s">
        <v>675</v>
      </c>
      <c r="L403" s="140" t="s">
        <v>137</v>
      </c>
      <c r="M403" s="140" t="s">
        <v>104</v>
      </c>
      <c r="N403" s="136" t="s">
        <v>1608</v>
      </c>
      <c r="O403" s="137">
        <v>2500</v>
      </c>
      <c r="P403" s="137">
        <v>2500</v>
      </c>
      <c r="Q403" s="137">
        <v>2500</v>
      </c>
      <c r="R403" s="137">
        <f t="shared" si="42"/>
        <v>2950</v>
      </c>
      <c r="S403" s="140" t="s">
        <v>214</v>
      </c>
      <c r="T403" s="140" t="s">
        <v>131</v>
      </c>
      <c r="U403" s="140" t="s">
        <v>215</v>
      </c>
      <c r="V403" s="8">
        <v>42767</v>
      </c>
      <c r="W403" s="8">
        <v>42811</v>
      </c>
      <c r="X403" s="9"/>
      <c r="Y403" s="9"/>
      <c r="Z403" s="9"/>
      <c r="AA403" s="9"/>
      <c r="AB403" s="141" t="s">
        <v>1607</v>
      </c>
      <c r="AC403" s="136" t="s">
        <v>319</v>
      </c>
      <c r="AD403" s="9">
        <v>796</v>
      </c>
      <c r="AE403" s="9" t="s">
        <v>555</v>
      </c>
      <c r="AF403" s="136">
        <v>1</v>
      </c>
      <c r="AG403" s="142">
        <v>45</v>
      </c>
      <c r="AH403" s="140" t="s">
        <v>197</v>
      </c>
      <c r="AI403" s="8">
        <v>42843</v>
      </c>
      <c r="AJ403" s="8">
        <v>42843</v>
      </c>
      <c r="AK403" s="146">
        <v>43100</v>
      </c>
      <c r="AL403" s="9">
        <v>2017</v>
      </c>
      <c r="AM403" s="9"/>
      <c r="AN403" s="137"/>
      <c r="AO403" s="9"/>
      <c r="AP403" s="9"/>
      <c r="AQ403" s="9"/>
      <c r="AR403" s="9"/>
      <c r="AS403" s="9"/>
      <c r="AT403" s="9"/>
      <c r="AU403" s="9"/>
      <c r="AV403" s="9"/>
      <c r="AW403" s="136" t="s">
        <v>1638</v>
      </c>
    </row>
    <row r="404" spans="1:49" s="143" customFormat="1" ht="56.25">
      <c r="A404" s="136">
        <v>7</v>
      </c>
      <c r="B404" s="136" t="s">
        <v>1609</v>
      </c>
      <c r="C404" s="136" t="s">
        <v>131</v>
      </c>
      <c r="D404" s="136" t="s">
        <v>1600</v>
      </c>
      <c r="E404" s="136" t="s">
        <v>190</v>
      </c>
      <c r="F404" s="136">
        <v>629603</v>
      </c>
      <c r="G404" s="10" t="s">
        <v>1610</v>
      </c>
      <c r="H404" s="136" t="s">
        <v>1828</v>
      </c>
      <c r="I404" s="9" t="s">
        <v>2610</v>
      </c>
      <c r="J404" s="136" t="s">
        <v>298</v>
      </c>
      <c r="K404" s="136" t="s">
        <v>675</v>
      </c>
      <c r="L404" s="140" t="s">
        <v>137</v>
      </c>
      <c r="M404" s="140" t="s">
        <v>104</v>
      </c>
      <c r="N404" s="136" t="s">
        <v>1608</v>
      </c>
      <c r="O404" s="137">
        <v>2500</v>
      </c>
      <c r="P404" s="137">
        <v>2500</v>
      </c>
      <c r="Q404" s="137">
        <v>2500</v>
      </c>
      <c r="R404" s="137">
        <f t="shared" si="42"/>
        <v>2950</v>
      </c>
      <c r="S404" s="140" t="s">
        <v>214</v>
      </c>
      <c r="T404" s="140" t="s">
        <v>131</v>
      </c>
      <c r="U404" s="140" t="s">
        <v>215</v>
      </c>
      <c r="V404" s="8">
        <v>42767</v>
      </c>
      <c r="W404" s="8">
        <v>42811</v>
      </c>
      <c r="X404" s="9"/>
      <c r="Y404" s="9"/>
      <c r="Z404" s="9"/>
      <c r="AA404" s="9"/>
      <c r="AB404" s="141" t="s">
        <v>1610</v>
      </c>
      <c r="AC404" s="136" t="s">
        <v>319</v>
      </c>
      <c r="AD404" s="9">
        <v>796</v>
      </c>
      <c r="AE404" s="9" t="s">
        <v>555</v>
      </c>
      <c r="AF404" s="136">
        <v>1</v>
      </c>
      <c r="AG404" s="151">
        <v>46</v>
      </c>
      <c r="AH404" s="140" t="s">
        <v>201</v>
      </c>
      <c r="AI404" s="8">
        <v>42843</v>
      </c>
      <c r="AJ404" s="8">
        <v>42843</v>
      </c>
      <c r="AK404" s="146">
        <v>43100</v>
      </c>
      <c r="AL404" s="9">
        <v>2017</v>
      </c>
      <c r="AM404" s="9"/>
      <c r="AN404" s="137"/>
      <c r="AO404" s="9"/>
      <c r="AP404" s="9"/>
      <c r="AQ404" s="9"/>
      <c r="AR404" s="9"/>
      <c r="AS404" s="9"/>
      <c r="AT404" s="9"/>
      <c r="AU404" s="9"/>
      <c r="AV404" s="9"/>
      <c r="AW404" s="136" t="s">
        <v>1638</v>
      </c>
    </row>
    <row r="405" spans="1:49" s="143" customFormat="1" ht="78.75">
      <c r="A405" s="210">
        <v>7</v>
      </c>
      <c r="B405" s="210" t="s">
        <v>2370</v>
      </c>
      <c r="C405" s="210" t="s">
        <v>131</v>
      </c>
      <c r="D405" s="210" t="s">
        <v>1600</v>
      </c>
      <c r="E405" s="210" t="s">
        <v>190</v>
      </c>
      <c r="F405" s="210">
        <v>629615</v>
      </c>
      <c r="G405" s="211" t="s">
        <v>1611</v>
      </c>
      <c r="H405" s="210" t="s">
        <v>1612</v>
      </c>
      <c r="I405" s="212" t="s">
        <v>1329</v>
      </c>
      <c r="J405" s="210" t="s">
        <v>298</v>
      </c>
      <c r="K405" s="210" t="s">
        <v>675</v>
      </c>
      <c r="L405" s="213" t="s">
        <v>137</v>
      </c>
      <c r="M405" s="213" t="s">
        <v>118</v>
      </c>
      <c r="N405" s="210" t="s">
        <v>1613</v>
      </c>
      <c r="O405" s="214">
        <f>SUM(O406:O408)</f>
        <v>6187.3989999999994</v>
      </c>
      <c r="P405" s="214" t="s">
        <v>2365</v>
      </c>
      <c r="Q405" s="214">
        <f>SUM(Q406:Q408)</f>
        <v>6187.3989999999994</v>
      </c>
      <c r="R405" s="214">
        <f t="shared" si="42"/>
        <v>7301.1308199999985</v>
      </c>
      <c r="S405" s="213" t="s">
        <v>214</v>
      </c>
      <c r="T405" s="213" t="s">
        <v>131</v>
      </c>
      <c r="U405" s="213" t="s">
        <v>215</v>
      </c>
      <c r="V405" s="215">
        <v>42675</v>
      </c>
      <c r="W405" s="215">
        <v>42721</v>
      </c>
      <c r="X405" s="212"/>
      <c r="Y405" s="212"/>
      <c r="Z405" s="212"/>
      <c r="AA405" s="212"/>
      <c r="AB405" s="216" t="s">
        <v>1611</v>
      </c>
      <c r="AC405" s="210" t="s">
        <v>319</v>
      </c>
      <c r="AD405" s="212">
        <v>796</v>
      </c>
      <c r="AE405" s="212" t="s">
        <v>555</v>
      </c>
      <c r="AF405" s="210">
        <v>1</v>
      </c>
      <c r="AG405" s="217">
        <v>45</v>
      </c>
      <c r="AH405" s="213" t="s">
        <v>197</v>
      </c>
      <c r="AI405" s="215">
        <v>42736</v>
      </c>
      <c r="AJ405" s="215">
        <v>42736</v>
      </c>
      <c r="AK405" s="215">
        <v>43172</v>
      </c>
      <c r="AL405" s="212" t="s">
        <v>310</v>
      </c>
      <c r="AM405" s="212"/>
      <c r="AN405" s="214"/>
      <c r="AO405" s="212"/>
      <c r="AP405" s="212"/>
      <c r="AQ405" s="212"/>
      <c r="AR405" s="212"/>
      <c r="AS405" s="212"/>
      <c r="AT405" s="212"/>
      <c r="AU405" s="212"/>
      <c r="AV405" s="212"/>
      <c r="AW405" s="210" t="s">
        <v>1638</v>
      </c>
    </row>
    <row r="406" spans="1:49" s="143" customFormat="1" ht="78.75">
      <c r="A406" s="194">
        <v>7</v>
      </c>
      <c r="B406" s="194" t="s">
        <v>1371</v>
      </c>
      <c r="C406" s="194" t="s">
        <v>1614</v>
      </c>
      <c r="D406" s="194" t="s">
        <v>1227</v>
      </c>
      <c r="E406" s="194" t="s">
        <v>190</v>
      </c>
      <c r="F406" s="194">
        <v>890146</v>
      </c>
      <c r="G406" s="195" t="s">
        <v>1611</v>
      </c>
      <c r="H406" s="194" t="s">
        <v>1612</v>
      </c>
      <c r="I406" s="196" t="s">
        <v>1329</v>
      </c>
      <c r="J406" s="194" t="s">
        <v>298</v>
      </c>
      <c r="K406" s="194" t="s">
        <v>675</v>
      </c>
      <c r="L406" s="197" t="s">
        <v>137</v>
      </c>
      <c r="M406" s="197" t="s">
        <v>118</v>
      </c>
      <c r="N406" s="194" t="s">
        <v>1613</v>
      </c>
      <c r="O406" s="198">
        <v>3708.9630000000002</v>
      </c>
      <c r="P406" s="198">
        <v>2779.5</v>
      </c>
      <c r="Q406" s="198">
        <v>3708.9630000000002</v>
      </c>
      <c r="R406" s="198">
        <f t="shared" si="42"/>
        <v>4376.5763399999996</v>
      </c>
      <c r="S406" s="197" t="s">
        <v>214</v>
      </c>
      <c r="T406" s="197" t="s">
        <v>131</v>
      </c>
      <c r="U406" s="197" t="s">
        <v>215</v>
      </c>
      <c r="V406" s="199">
        <v>42675</v>
      </c>
      <c r="W406" s="199">
        <v>42721</v>
      </c>
      <c r="X406" s="196"/>
      <c r="Y406" s="196"/>
      <c r="Z406" s="196"/>
      <c r="AA406" s="196"/>
      <c r="AB406" s="200" t="s">
        <v>1611</v>
      </c>
      <c r="AC406" s="194" t="s">
        <v>319</v>
      </c>
      <c r="AD406" s="196">
        <v>796</v>
      </c>
      <c r="AE406" s="196" t="s">
        <v>555</v>
      </c>
      <c r="AF406" s="194">
        <v>1</v>
      </c>
      <c r="AG406" s="201">
        <v>45</v>
      </c>
      <c r="AH406" s="197" t="s">
        <v>197</v>
      </c>
      <c r="AI406" s="199">
        <v>42808</v>
      </c>
      <c r="AJ406" s="199">
        <v>42808</v>
      </c>
      <c r="AK406" s="199">
        <v>43172</v>
      </c>
      <c r="AL406" s="196" t="s">
        <v>310</v>
      </c>
      <c r="AM406" s="196"/>
      <c r="AN406" s="198"/>
      <c r="AO406" s="196"/>
      <c r="AP406" s="196"/>
      <c r="AQ406" s="196"/>
      <c r="AR406" s="196"/>
      <c r="AS406" s="196"/>
      <c r="AT406" s="196"/>
      <c r="AU406" s="196"/>
      <c r="AV406" s="196"/>
      <c r="AW406" s="194" t="s">
        <v>1638</v>
      </c>
    </row>
    <row r="407" spans="1:49" s="143" customFormat="1" ht="78.75">
      <c r="A407" s="194">
        <v>7</v>
      </c>
      <c r="B407" s="194" t="s">
        <v>1615</v>
      </c>
      <c r="C407" s="194" t="s">
        <v>1614</v>
      </c>
      <c r="D407" s="194" t="s">
        <v>1616</v>
      </c>
      <c r="E407" s="194" t="s">
        <v>190</v>
      </c>
      <c r="F407" s="194">
        <v>858260</v>
      </c>
      <c r="G407" s="195" t="s">
        <v>1611</v>
      </c>
      <c r="H407" s="194" t="s">
        <v>1054</v>
      </c>
      <c r="I407" s="196" t="s">
        <v>1329</v>
      </c>
      <c r="J407" s="194" t="s">
        <v>298</v>
      </c>
      <c r="K407" s="194" t="s">
        <v>675</v>
      </c>
      <c r="L407" s="197" t="s">
        <v>137</v>
      </c>
      <c r="M407" s="197" t="s">
        <v>118</v>
      </c>
      <c r="N407" s="194" t="s">
        <v>1613</v>
      </c>
      <c r="O407" s="198">
        <v>2205.4290000000001</v>
      </c>
      <c r="P407" s="198">
        <v>1684.12</v>
      </c>
      <c r="Q407" s="198">
        <v>2205.4290000000001</v>
      </c>
      <c r="R407" s="198">
        <f t="shared" si="42"/>
        <v>2602.4062199999998</v>
      </c>
      <c r="S407" s="197" t="s">
        <v>214</v>
      </c>
      <c r="T407" s="197" t="s">
        <v>131</v>
      </c>
      <c r="U407" s="197" t="s">
        <v>215</v>
      </c>
      <c r="V407" s="199">
        <v>42675</v>
      </c>
      <c r="W407" s="199">
        <v>42721</v>
      </c>
      <c r="X407" s="196"/>
      <c r="Y407" s="196"/>
      <c r="Z407" s="196"/>
      <c r="AA407" s="196"/>
      <c r="AB407" s="200" t="s">
        <v>1611</v>
      </c>
      <c r="AC407" s="194" t="s">
        <v>319</v>
      </c>
      <c r="AD407" s="196">
        <v>796</v>
      </c>
      <c r="AE407" s="196" t="s">
        <v>555</v>
      </c>
      <c r="AF407" s="194">
        <v>6323</v>
      </c>
      <c r="AG407" s="201">
        <v>45</v>
      </c>
      <c r="AH407" s="197" t="s">
        <v>197</v>
      </c>
      <c r="AI407" s="199">
        <v>42808</v>
      </c>
      <c r="AJ407" s="199">
        <v>42808</v>
      </c>
      <c r="AK407" s="199">
        <v>43172</v>
      </c>
      <c r="AL407" s="196" t="s">
        <v>310</v>
      </c>
      <c r="AM407" s="196"/>
      <c r="AN407" s="198"/>
      <c r="AO407" s="196"/>
      <c r="AP407" s="196"/>
      <c r="AQ407" s="196"/>
      <c r="AR407" s="196"/>
      <c r="AS407" s="196"/>
      <c r="AT407" s="196"/>
      <c r="AU407" s="196"/>
      <c r="AV407" s="196"/>
      <c r="AW407" s="194" t="s">
        <v>1638</v>
      </c>
    </row>
    <row r="408" spans="1:49" s="143" customFormat="1" ht="78.75">
      <c r="A408" s="194">
        <v>7</v>
      </c>
      <c r="B408" s="194" t="s">
        <v>1617</v>
      </c>
      <c r="C408" s="194" t="s">
        <v>1614</v>
      </c>
      <c r="D408" s="194" t="s">
        <v>1618</v>
      </c>
      <c r="E408" s="194" t="s">
        <v>190</v>
      </c>
      <c r="F408" s="194">
        <v>881406</v>
      </c>
      <c r="G408" s="195" t="s">
        <v>1611</v>
      </c>
      <c r="H408" s="194" t="s">
        <v>1619</v>
      </c>
      <c r="I408" s="196" t="s">
        <v>1329</v>
      </c>
      <c r="J408" s="194" t="s">
        <v>298</v>
      </c>
      <c r="K408" s="194" t="s">
        <v>675</v>
      </c>
      <c r="L408" s="197" t="s">
        <v>137</v>
      </c>
      <c r="M408" s="197" t="s">
        <v>118</v>
      </c>
      <c r="N408" s="194" t="s">
        <v>1613</v>
      </c>
      <c r="O408" s="198">
        <v>273.00700000000001</v>
      </c>
      <c r="P408" s="198">
        <v>273.00700000000001</v>
      </c>
      <c r="Q408" s="198">
        <v>273.00700000000001</v>
      </c>
      <c r="R408" s="198">
        <f t="shared" si="42"/>
        <v>322.14825999999999</v>
      </c>
      <c r="S408" s="197" t="s">
        <v>214</v>
      </c>
      <c r="T408" s="197" t="s">
        <v>131</v>
      </c>
      <c r="U408" s="197" t="s">
        <v>215</v>
      </c>
      <c r="V408" s="199">
        <v>42675</v>
      </c>
      <c r="W408" s="199">
        <v>42721</v>
      </c>
      <c r="X408" s="196"/>
      <c r="Y408" s="196"/>
      <c r="Z408" s="196"/>
      <c r="AA408" s="196"/>
      <c r="AB408" s="200" t="s">
        <v>1611</v>
      </c>
      <c r="AC408" s="194" t="s">
        <v>319</v>
      </c>
      <c r="AD408" s="196">
        <v>796</v>
      </c>
      <c r="AE408" s="196" t="s">
        <v>555</v>
      </c>
      <c r="AF408" s="194">
        <v>1</v>
      </c>
      <c r="AG408" s="201">
        <v>45</v>
      </c>
      <c r="AH408" s="197" t="s">
        <v>197</v>
      </c>
      <c r="AI408" s="199">
        <v>42736</v>
      </c>
      <c r="AJ408" s="199">
        <v>42736</v>
      </c>
      <c r="AK408" s="202">
        <v>43100</v>
      </c>
      <c r="AL408" s="196">
        <v>2017</v>
      </c>
      <c r="AM408" s="196"/>
      <c r="AN408" s="198"/>
      <c r="AO408" s="196"/>
      <c r="AP408" s="196"/>
      <c r="AQ408" s="196"/>
      <c r="AR408" s="196"/>
      <c r="AS408" s="196"/>
      <c r="AT408" s="196"/>
      <c r="AU408" s="196"/>
      <c r="AV408" s="196"/>
      <c r="AW408" s="194" t="s">
        <v>1638</v>
      </c>
    </row>
    <row r="409" spans="1:49" s="143" customFormat="1" ht="90">
      <c r="A409" s="210">
        <v>7</v>
      </c>
      <c r="B409" s="210" t="s">
        <v>1620</v>
      </c>
      <c r="C409" s="210" t="s">
        <v>131</v>
      </c>
      <c r="D409" s="210" t="s">
        <v>1600</v>
      </c>
      <c r="E409" s="210" t="s">
        <v>190</v>
      </c>
      <c r="F409" s="210">
        <v>629622</v>
      </c>
      <c r="G409" s="211" t="s">
        <v>1621</v>
      </c>
      <c r="H409" s="210" t="s">
        <v>1057</v>
      </c>
      <c r="I409" s="212" t="s">
        <v>1208</v>
      </c>
      <c r="J409" s="210" t="s">
        <v>298</v>
      </c>
      <c r="K409" s="210" t="s">
        <v>675</v>
      </c>
      <c r="L409" s="213" t="s">
        <v>137</v>
      </c>
      <c r="M409" s="213" t="s">
        <v>120</v>
      </c>
      <c r="N409" s="210" t="s">
        <v>1613</v>
      </c>
      <c r="O409" s="214">
        <f>SUM(O410:O412)</f>
        <v>2016.498</v>
      </c>
      <c r="P409" s="214" t="s">
        <v>2365</v>
      </c>
      <c r="Q409" s="214">
        <f>SUM(Q410:Q412)</f>
        <v>2016.498</v>
      </c>
      <c r="R409" s="214">
        <f t="shared" ref="R409:R440" si="43">Q409*1.18</f>
        <v>2379.4676399999998</v>
      </c>
      <c r="S409" s="213" t="s">
        <v>214</v>
      </c>
      <c r="T409" s="213" t="s">
        <v>131</v>
      </c>
      <c r="U409" s="213" t="s">
        <v>215</v>
      </c>
      <c r="V409" s="215">
        <v>42660</v>
      </c>
      <c r="W409" s="215">
        <v>42705</v>
      </c>
      <c r="X409" s="212"/>
      <c r="Y409" s="212"/>
      <c r="Z409" s="212"/>
      <c r="AA409" s="212"/>
      <c r="AB409" s="216" t="s">
        <v>1621</v>
      </c>
      <c r="AC409" s="210" t="s">
        <v>319</v>
      </c>
      <c r="AD409" s="212">
        <v>796</v>
      </c>
      <c r="AE409" s="212" t="s">
        <v>555</v>
      </c>
      <c r="AF409" s="210">
        <v>1</v>
      </c>
      <c r="AG409" s="217">
        <v>45</v>
      </c>
      <c r="AH409" s="213" t="s">
        <v>197</v>
      </c>
      <c r="AI409" s="215">
        <v>42736</v>
      </c>
      <c r="AJ409" s="215">
        <v>42736</v>
      </c>
      <c r="AK409" s="218">
        <v>43100</v>
      </c>
      <c r="AL409" s="212">
        <v>2017</v>
      </c>
      <c r="AM409" s="212"/>
      <c r="AN409" s="214"/>
      <c r="AO409" s="212"/>
      <c r="AP409" s="212"/>
      <c r="AQ409" s="212"/>
      <c r="AR409" s="212"/>
      <c r="AS409" s="212"/>
      <c r="AT409" s="212"/>
      <c r="AU409" s="212"/>
      <c r="AV409" s="212"/>
      <c r="AW409" s="210" t="s">
        <v>1638</v>
      </c>
    </row>
    <row r="410" spans="1:49" s="143" customFormat="1" ht="90">
      <c r="A410" s="194">
        <v>7</v>
      </c>
      <c r="B410" s="194" t="s">
        <v>1251</v>
      </c>
      <c r="C410" s="194" t="s">
        <v>1622</v>
      </c>
      <c r="D410" s="194" t="s">
        <v>1227</v>
      </c>
      <c r="E410" s="194" t="s">
        <v>190</v>
      </c>
      <c r="F410" s="194" t="s">
        <v>1623</v>
      </c>
      <c r="G410" s="195" t="s">
        <v>1621</v>
      </c>
      <c r="H410" s="194" t="s">
        <v>1057</v>
      </c>
      <c r="I410" s="196" t="s">
        <v>1208</v>
      </c>
      <c r="J410" s="194" t="s">
        <v>298</v>
      </c>
      <c r="K410" s="194" t="s">
        <v>675</v>
      </c>
      <c r="L410" s="197" t="s">
        <v>137</v>
      </c>
      <c r="M410" s="197" t="s">
        <v>120</v>
      </c>
      <c r="N410" s="194" t="s">
        <v>1613</v>
      </c>
      <c r="O410" s="198">
        <v>1106.4380000000001</v>
      </c>
      <c r="P410" s="198">
        <v>1106.4380000000001</v>
      </c>
      <c r="Q410" s="198">
        <v>1106.4380000000001</v>
      </c>
      <c r="R410" s="198">
        <f t="shared" si="43"/>
        <v>1305.5968400000002</v>
      </c>
      <c r="S410" s="197" t="s">
        <v>214</v>
      </c>
      <c r="T410" s="197" t="s">
        <v>131</v>
      </c>
      <c r="U410" s="197" t="s">
        <v>215</v>
      </c>
      <c r="V410" s="199">
        <v>42660</v>
      </c>
      <c r="W410" s="199">
        <v>42705</v>
      </c>
      <c r="X410" s="196"/>
      <c r="Y410" s="196"/>
      <c r="Z410" s="196"/>
      <c r="AA410" s="196"/>
      <c r="AB410" s="200" t="s">
        <v>1621</v>
      </c>
      <c r="AC410" s="194" t="s">
        <v>319</v>
      </c>
      <c r="AD410" s="196">
        <v>796</v>
      </c>
      <c r="AE410" s="196" t="s">
        <v>555</v>
      </c>
      <c r="AF410" s="194">
        <v>1</v>
      </c>
      <c r="AG410" s="201">
        <v>45</v>
      </c>
      <c r="AH410" s="197" t="s">
        <v>197</v>
      </c>
      <c r="AI410" s="199">
        <v>42736</v>
      </c>
      <c r="AJ410" s="199">
        <v>42736</v>
      </c>
      <c r="AK410" s="202">
        <v>43100</v>
      </c>
      <c r="AL410" s="196">
        <v>2017</v>
      </c>
      <c r="AM410" s="196"/>
      <c r="AN410" s="198"/>
      <c r="AO410" s="196"/>
      <c r="AP410" s="196"/>
      <c r="AQ410" s="196"/>
      <c r="AR410" s="196"/>
      <c r="AS410" s="196"/>
      <c r="AT410" s="196"/>
      <c r="AU410" s="196"/>
      <c r="AV410" s="196"/>
      <c r="AW410" s="194" t="s">
        <v>1638</v>
      </c>
    </row>
    <row r="411" spans="1:49" s="143" customFormat="1" ht="90">
      <c r="A411" s="194">
        <v>7</v>
      </c>
      <c r="B411" s="194" t="s">
        <v>1056</v>
      </c>
      <c r="C411" s="194" t="s">
        <v>1622</v>
      </c>
      <c r="D411" s="194" t="s">
        <v>1616</v>
      </c>
      <c r="E411" s="194" t="s">
        <v>190</v>
      </c>
      <c r="F411" s="194" t="s">
        <v>1624</v>
      </c>
      <c r="G411" s="195" t="s">
        <v>1621</v>
      </c>
      <c r="H411" s="194" t="s">
        <v>1057</v>
      </c>
      <c r="I411" s="196" t="s">
        <v>1208</v>
      </c>
      <c r="J411" s="194" t="s">
        <v>298</v>
      </c>
      <c r="K411" s="194" t="s">
        <v>675</v>
      </c>
      <c r="L411" s="197" t="s">
        <v>137</v>
      </c>
      <c r="M411" s="197" t="s">
        <v>120</v>
      </c>
      <c r="N411" s="194" t="s">
        <v>1613</v>
      </c>
      <c r="O411" s="198">
        <v>657.47199999999998</v>
      </c>
      <c r="P411" s="198">
        <v>657.47199999999998</v>
      </c>
      <c r="Q411" s="198">
        <v>657.47199999999998</v>
      </c>
      <c r="R411" s="198">
        <f t="shared" si="43"/>
        <v>775.81695999999988</v>
      </c>
      <c r="S411" s="197" t="s">
        <v>214</v>
      </c>
      <c r="T411" s="197" t="s">
        <v>131</v>
      </c>
      <c r="U411" s="197" t="s">
        <v>215</v>
      </c>
      <c r="V411" s="199">
        <v>42660</v>
      </c>
      <c r="W411" s="199">
        <v>42705</v>
      </c>
      <c r="X411" s="196"/>
      <c r="Y411" s="196"/>
      <c r="Z411" s="196"/>
      <c r="AA411" s="196"/>
      <c r="AB411" s="200" t="s">
        <v>1621</v>
      </c>
      <c r="AC411" s="194" t="s">
        <v>319</v>
      </c>
      <c r="AD411" s="196">
        <v>796</v>
      </c>
      <c r="AE411" s="196" t="s">
        <v>555</v>
      </c>
      <c r="AF411" s="194">
        <v>1</v>
      </c>
      <c r="AG411" s="201">
        <v>45</v>
      </c>
      <c r="AH411" s="197" t="s">
        <v>197</v>
      </c>
      <c r="AI411" s="199">
        <v>42736</v>
      </c>
      <c r="AJ411" s="199">
        <v>42736</v>
      </c>
      <c r="AK411" s="202">
        <v>43100</v>
      </c>
      <c r="AL411" s="196">
        <v>2017</v>
      </c>
      <c r="AM411" s="196"/>
      <c r="AN411" s="198"/>
      <c r="AO411" s="196"/>
      <c r="AP411" s="196"/>
      <c r="AQ411" s="196"/>
      <c r="AR411" s="196"/>
      <c r="AS411" s="196"/>
      <c r="AT411" s="196"/>
      <c r="AU411" s="196"/>
      <c r="AV411" s="196"/>
      <c r="AW411" s="194" t="s">
        <v>1638</v>
      </c>
    </row>
    <row r="412" spans="1:49" s="143" customFormat="1" ht="90">
      <c r="A412" s="194">
        <v>7</v>
      </c>
      <c r="B412" s="194" t="s">
        <v>1625</v>
      </c>
      <c r="C412" s="194" t="s">
        <v>1622</v>
      </c>
      <c r="D412" s="194" t="s">
        <v>1618</v>
      </c>
      <c r="E412" s="194" t="s">
        <v>190</v>
      </c>
      <c r="F412" s="194" t="s">
        <v>1626</v>
      </c>
      <c r="G412" s="195" t="s">
        <v>1621</v>
      </c>
      <c r="H412" s="194" t="s">
        <v>1057</v>
      </c>
      <c r="I412" s="196" t="s">
        <v>1208</v>
      </c>
      <c r="J412" s="194" t="s">
        <v>298</v>
      </c>
      <c r="K412" s="194" t="s">
        <v>675</v>
      </c>
      <c r="L412" s="197" t="s">
        <v>137</v>
      </c>
      <c r="M412" s="197" t="s">
        <v>120</v>
      </c>
      <c r="N412" s="194" t="s">
        <v>1613</v>
      </c>
      <c r="O412" s="198">
        <v>252.58799999999999</v>
      </c>
      <c r="P412" s="198">
        <v>252.58799999999999</v>
      </c>
      <c r="Q412" s="198">
        <v>252.58799999999999</v>
      </c>
      <c r="R412" s="198">
        <f t="shared" si="43"/>
        <v>298.05383999999998</v>
      </c>
      <c r="S412" s="197" t="s">
        <v>214</v>
      </c>
      <c r="T412" s="197" t="s">
        <v>131</v>
      </c>
      <c r="U412" s="197" t="s">
        <v>215</v>
      </c>
      <c r="V412" s="199">
        <v>42660</v>
      </c>
      <c r="W412" s="199">
        <v>42705</v>
      </c>
      <c r="X412" s="196"/>
      <c r="Y412" s="196"/>
      <c r="Z412" s="196"/>
      <c r="AA412" s="196"/>
      <c r="AB412" s="200" t="s">
        <v>1621</v>
      </c>
      <c r="AC412" s="194" t="s">
        <v>319</v>
      </c>
      <c r="AD412" s="196">
        <v>796</v>
      </c>
      <c r="AE412" s="196" t="s">
        <v>555</v>
      </c>
      <c r="AF412" s="194">
        <v>1</v>
      </c>
      <c r="AG412" s="201">
        <v>45</v>
      </c>
      <c r="AH412" s="197" t="s">
        <v>197</v>
      </c>
      <c r="AI412" s="199">
        <v>42736</v>
      </c>
      <c r="AJ412" s="199">
        <v>42736</v>
      </c>
      <c r="AK412" s="202">
        <v>43100</v>
      </c>
      <c r="AL412" s="196">
        <v>2017</v>
      </c>
      <c r="AM412" s="196"/>
      <c r="AN412" s="198"/>
      <c r="AO412" s="196"/>
      <c r="AP412" s="196"/>
      <c r="AQ412" s="196"/>
      <c r="AR412" s="196"/>
      <c r="AS412" s="196"/>
      <c r="AT412" s="196"/>
      <c r="AU412" s="196"/>
      <c r="AV412" s="196"/>
      <c r="AW412" s="194" t="s">
        <v>1638</v>
      </c>
    </row>
    <row r="413" spans="1:49" s="143" customFormat="1" ht="78.75">
      <c r="A413" s="213">
        <v>7</v>
      </c>
      <c r="B413" s="210" t="s">
        <v>1627</v>
      </c>
      <c r="C413" s="210" t="s">
        <v>131</v>
      </c>
      <c r="D413" s="210" t="s">
        <v>1600</v>
      </c>
      <c r="E413" s="210" t="s">
        <v>190</v>
      </c>
      <c r="F413" s="210" t="s">
        <v>1628</v>
      </c>
      <c r="G413" s="211" t="s">
        <v>1629</v>
      </c>
      <c r="H413" s="210" t="s">
        <v>1057</v>
      </c>
      <c r="I413" s="212" t="s">
        <v>1208</v>
      </c>
      <c r="J413" s="210" t="s">
        <v>298</v>
      </c>
      <c r="K413" s="210" t="s">
        <v>675</v>
      </c>
      <c r="L413" s="213" t="s">
        <v>137</v>
      </c>
      <c r="M413" s="213" t="s">
        <v>120</v>
      </c>
      <c r="N413" s="210" t="s">
        <v>1613</v>
      </c>
      <c r="O413" s="214">
        <f>SUM(O414:O417)</f>
        <v>3684.3220000000001</v>
      </c>
      <c r="P413" s="214" t="s">
        <v>2365</v>
      </c>
      <c r="Q413" s="214">
        <f>SUM(Q414:Q417)</f>
        <v>3684.3220000000001</v>
      </c>
      <c r="R413" s="214">
        <f t="shared" si="43"/>
        <v>4347.4999600000001</v>
      </c>
      <c r="S413" s="213" t="s">
        <v>214</v>
      </c>
      <c r="T413" s="213" t="s">
        <v>131</v>
      </c>
      <c r="U413" s="213" t="s">
        <v>215</v>
      </c>
      <c r="V413" s="215">
        <v>42660</v>
      </c>
      <c r="W413" s="215">
        <v>42705</v>
      </c>
      <c r="X413" s="212"/>
      <c r="Y413" s="212"/>
      <c r="Z413" s="212"/>
      <c r="AA413" s="212"/>
      <c r="AB413" s="216" t="s">
        <v>1629</v>
      </c>
      <c r="AC413" s="210" t="s">
        <v>319</v>
      </c>
      <c r="AD413" s="219">
        <v>796</v>
      </c>
      <c r="AE413" s="212" t="s">
        <v>555</v>
      </c>
      <c r="AF413" s="213">
        <v>1</v>
      </c>
      <c r="AG413" s="219">
        <v>46</v>
      </c>
      <c r="AH413" s="213" t="s">
        <v>201</v>
      </c>
      <c r="AI413" s="215">
        <v>42736</v>
      </c>
      <c r="AJ413" s="215">
        <v>42736</v>
      </c>
      <c r="AK413" s="218">
        <v>43100</v>
      </c>
      <c r="AL413" s="219">
        <v>2017</v>
      </c>
      <c r="AM413" s="212"/>
      <c r="AN413" s="214"/>
      <c r="AO413" s="212"/>
      <c r="AP413" s="212"/>
      <c r="AQ413" s="212"/>
      <c r="AR413" s="212"/>
      <c r="AS413" s="212"/>
      <c r="AT413" s="212"/>
      <c r="AU413" s="212"/>
      <c r="AV413" s="212"/>
      <c r="AW413" s="210" t="s">
        <v>1638</v>
      </c>
    </row>
    <row r="414" spans="1:49" s="143" customFormat="1" ht="78.75">
      <c r="A414" s="197">
        <v>7</v>
      </c>
      <c r="B414" s="194" t="s">
        <v>1207</v>
      </c>
      <c r="C414" s="194" t="s">
        <v>1630</v>
      </c>
      <c r="D414" s="194" t="s">
        <v>866</v>
      </c>
      <c r="E414" s="194" t="s">
        <v>190</v>
      </c>
      <c r="F414" s="194" t="s">
        <v>1631</v>
      </c>
      <c r="G414" s="195" t="s">
        <v>1629</v>
      </c>
      <c r="H414" s="194" t="s">
        <v>1057</v>
      </c>
      <c r="I414" s="196" t="s">
        <v>1208</v>
      </c>
      <c r="J414" s="194" t="s">
        <v>298</v>
      </c>
      <c r="K414" s="194" t="s">
        <v>675</v>
      </c>
      <c r="L414" s="197" t="s">
        <v>137</v>
      </c>
      <c r="M414" s="197" t="s">
        <v>120</v>
      </c>
      <c r="N414" s="194" t="s">
        <v>1613</v>
      </c>
      <c r="O414" s="198">
        <v>936.34100000000001</v>
      </c>
      <c r="P414" s="198">
        <v>936.34100000000001</v>
      </c>
      <c r="Q414" s="198">
        <v>936.34100000000001</v>
      </c>
      <c r="R414" s="198">
        <f t="shared" si="43"/>
        <v>1104.88238</v>
      </c>
      <c r="S414" s="197" t="s">
        <v>214</v>
      </c>
      <c r="T414" s="197" t="s">
        <v>131</v>
      </c>
      <c r="U414" s="197" t="s">
        <v>215</v>
      </c>
      <c r="V414" s="199">
        <v>42660</v>
      </c>
      <c r="W414" s="199">
        <v>42705</v>
      </c>
      <c r="X414" s="196"/>
      <c r="Y414" s="196"/>
      <c r="Z414" s="196"/>
      <c r="AA414" s="196"/>
      <c r="AB414" s="200" t="s">
        <v>1629</v>
      </c>
      <c r="AC414" s="194" t="s">
        <v>319</v>
      </c>
      <c r="AD414" s="203">
        <v>796</v>
      </c>
      <c r="AE414" s="196" t="s">
        <v>555</v>
      </c>
      <c r="AF414" s="197">
        <v>1</v>
      </c>
      <c r="AG414" s="203">
        <v>46</v>
      </c>
      <c r="AH414" s="197" t="s">
        <v>201</v>
      </c>
      <c r="AI414" s="199">
        <v>42736</v>
      </c>
      <c r="AJ414" s="199">
        <v>42736</v>
      </c>
      <c r="AK414" s="202">
        <v>43100</v>
      </c>
      <c r="AL414" s="203">
        <v>2017</v>
      </c>
      <c r="AM414" s="196"/>
      <c r="AN414" s="198"/>
      <c r="AO414" s="196"/>
      <c r="AP414" s="196"/>
      <c r="AQ414" s="196"/>
      <c r="AR414" s="196"/>
      <c r="AS414" s="196"/>
      <c r="AT414" s="196"/>
      <c r="AU414" s="196"/>
      <c r="AV414" s="196"/>
      <c r="AW414" s="194" t="s">
        <v>1936</v>
      </c>
    </row>
    <row r="415" spans="1:49" s="143" customFormat="1" ht="78.75">
      <c r="A415" s="197">
        <v>7</v>
      </c>
      <c r="B415" s="194" t="s">
        <v>260</v>
      </c>
      <c r="C415" s="194" t="s">
        <v>1630</v>
      </c>
      <c r="D415" s="194" t="s">
        <v>255</v>
      </c>
      <c r="E415" s="194" t="s">
        <v>190</v>
      </c>
      <c r="F415" s="194" t="s">
        <v>1632</v>
      </c>
      <c r="G415" s="195" t="s">
        <v>1629</v>
      </c>
      <c r="H415" s="194" t="s">
        <v>1057</v>
      </c>
      <c r="I415" s="196" t="s">
        <v>1208</v>
      </c>
      <c r="J415" s="194" t="s">
        <v>298</v>
      </c>
      <c r="K415" s="194" t="s">
        <v>675</v>
      </c>
      <c r="L415" s="197" t="s">
        <v>137</v>
      </c>
      <c r="M415" s="197" t="s">
        <v>120</v>
      </c>
      <c r="N415" s="194" t="s">
        <v>1613</v>
      </c>
      <c r="O415" s="198">
        <v>1408.0540000000001</v>
      </c>
      <c r="P415" s="198">
        <v>1408.0540000000001</v>
      </c>
      <c r="Q415" s="198">
        <v>1408.0540000000001</v>
      </c>
      <c r="R415" s="198">
        <f t="shared" si="43"/>
        <v>1661.5037199999999</v>
      </c>
      <c r="S415" s="197" t="s">
        <v>214</v>
      </c>
      <c r="T415" s="197" t="s">
        <v>131</v>
      </c>
      <c r="U415" s="197" t="s">
        <v>215</v>
      </c>
      <c r="V415" s="199">
        <v>42660</v>
      </c>
      <c r="W415" s="199">
        <v>42705</v>
      </c>
      <c r="X415" s="196"/>
      <c r="Y415" s="196"/>
      <c r="Z415" s="196"/>
      <c r="AA415" s="196"/>
      <c r="AB415" s="200" t="s">
        <v>1629</v>
      </c>
      <c r="AC415" s="194" t="s">
        <v>319</v>
      </c>
      <c r="AD415" s="203">
        <v>796</v>
      </c>
      <c r="AE415" s="196" t="s">
        <v>555</v>
      </c>
      <c r="AF415" s="197">
        <v>1</v>
      </c>
      <c r="AG415" s="203">
        <v>46</v>
      </c>
      <c r="AH415" s="197" t="s">
        <v>201</v>
      </c>
      <c r="AI415" s="199">
        <v>42736</v>
      </c>
      <c r="AJ415" s="199">
        <v>42736</v>
      </c>
      <c r="AK415" s="202">
        <v>43100</v>
      </c>
      <c r="AL415" s="203">
        <v>2017</v>
      </c>
      <c r="AM415" s="196"/>
      <c r="AN415" s="198"/>
      <c r="AO415" s="196"/>
      <c r="AP415" s="196"/>
      <c r="AQ415" s="196"/>
      <c r="AR415" s="196"/>
      <c r="AS415" s="196"/>
      <c r="AT415" s="196"/>
      <c r="AU415" s="196"/>
      <c r="AV415" s="196"/>
      <c r="AW415" s="194" t="s">
        <v>1638</v>
      </c>
    </row>
    <row r="416" spans="1:49" s="143" customFormat="1" ht="78.75">
      <c r="A416" s="197">
        <v>7</v>
      </c>
      <c r="B416" s="194" t="s">
        <v>1633</v>
      </c>
      <c r="C416" s="194" t="s">
        <v>1630</v>
      </c>
      <c r="D416" s="194" t="s">
        <v>1634</v>
      </c>
      <c r="E416" s="194" t="s">
        <v>190</v>
      </c>
      <c r="F416" s="194" t="s">
        <v>1635</v>
      </c>
      <c r="G416" s="195" t="s">
        <v>1629</v>
      </c>
      <c r="H416" s="194" t="s">
        <v>1057</v>
      </c>
      <c r="I416" s="196" t="s">
        <v>1208</v>
      </c>
      <c r="J416" s="194" t="s">
        <v>298</v>
      </c>
      <c r="K416" s="194" t="s">
        <v>675</v>
      </c>
      <c r="L416" s="197" t="s">
        <v>137</v>
      </c>
      <c r="M416" s="197" t="s">
        <v>120</v>
      </c>
      <c r="N416" s="194" t="s">
        <v>1613</v>
      </c>
      <c r="O416" s="198">
        <v>589.97699999999998</v>
      </c>
      <c r="P416" s="198">
        <v>589.97699999999998</v>
      </c>
      <c r="Q416" s="198">
        <v>589.97699999999998</v>
      </c>
      <c r="R416" s="198">
        <f t="shared" si="43"/>
        <v>696.1728599999999</v>
      </c>
      <c r="S416" s="197" t="s">
        <v>214</v>
      </c>
      <c r="T416" s="197" t="s">
        <v>131</v>
      </c>
      <c r="U416" s="197" t="s">
        <v>215</v>
      </c>
      <c r="V416" s="199">
        <v>42660</v>
      </c>
      <c r="W416" s="199">
        <v>42705</v>
      </c>
      <c r="X416" s="196"/>
      <c r="Y416" s="196"/>
      <c r="Z416" s="196"/>
      <c r="AA416" s="196"/>
      <c r="AB416" s="200" t="s">
        <v>1629</v>
      </c>
      <c r="AC416" s="194" t="s">
        <v>319</v>
      </c>
      <c r="AD416" s="203">
        <v>796</v>
      </c>
      <c r="AE416" s="196" t="s">
        <v>555</v>
      </c>
      <c r="AF416" s="197">
        <v>1</v>
      </c>
      <c r="AG416" s="203">
        <v>46</v>
      </c>
      <c r="AH416" s="197" t="s">
        <v>201</v>
      </c>
      <c r="AI416" s="199">
        <v>42736</v>
      </c>
      <c r="AJ416" s="199">
        <v>42736</v>
      </c>
      <c r="AK416" s="202">
        <v>43100</v>
      </c>
      <c r="AL416" s="203">
        <v>2017</v>
      </c>
      <c r="AM416" s="196"/>
      <c r="AN416" s="198"/>
      <c r="AO416" s="196"/>
      <c r="AP416" s="196"/>
      <c r="AQ416" s="196"/>
      <c r="AR416" s="196"/>
      <c r="AS416" s="196"/>
      <c r="AT416" s="196"/>
      <c r="AU416" s="196"/>
      <c r="AV416" s="196"/>
      <c r="AW416" s="194" t="s">
        <v>1638</v>
      </c>
    </row>
    <row r="417" spans="1:49" s="143" customFormat="1" ht="78.75">
      <c r="A417" s="197">
        <v>7</v>
      </c>
      <c r="B417" s="194" t="s">
        <v>1636</v>
      </c>
      <c r="C417" s="194" t="s">
        <v>1630</v>
      </c>
      <c r="D417" s="194" t="s">
        <v>596</v>
      </c>
      <c r="E417" s="194" t="s">
        <v>190</v>
      </c>
      <c r="F417" s="194" t="s">
        <v>1637</v>
      </c>
      <c r="G417" s="195" t="s">
        <v>1629</v>
      </c>
      <c r="H417" s="194" t="s">
        <v>1057</v>
      </c>
      <c r="I417" s="196" t="s">
        <v>1208</v>
      </c>
      <c r="J417" s="194" t="s">
        <v>298</v>
      </c>
      <c r="K417" s="194" t="s">
        <v>675</v>
      </c>
      <c r="L417" s="197" t="s">
        <v>137</v>
      </c>
      <c r="M417" s="197" t="s">
        <v>120</v>
      </c>
      <c r="N417" s="194" t="s">
        <v>1613</v>
      </c>
      <c r="O417" s="198">
        <v>749.95</v>
      </c>
      <c r="P417" s="198">
        <v>749.95</v>
      </c>
      <c r="Q417" s="198">
        <v>749.95</v>
      </c>
      <c r="R417" s="198">
        <f t="shared" si="43"/>
        <v>884.94100000000003</v>
      </c>
      <c r="S417" s="197" t="s">
        <v>214</v>
      </c>
      <c r="T417" s="197" t="s">
        <v>131</v>
      </c>
      <c r="U417" s="197" t="s">
        <v>215</v>
      </c>
      <c r="V417" s="199">
        <v>42660</v>
      </c>
      <c r="W417" s="199">
        <v>42705</v>
      </c>
      <c r="X417" s="196"/>
      <c r="Y417" s="196"/>
      <c r="Z417" s="196"/>
      <c r="AA417" s="196"/>
      <c r="AB417" s="200" t="s">
        <v>1629</v>
      </c>
      <c r="AC417" s="194" t="s">
        <v>319</v>
      </c>
      <c r="AD417" s="203">
        <v>796</v>
      </c>
      <c r="AE417" s="196" t="s">
        <v>555</v>
      </c>
      <c r="AF417" s="197">
        <v>1</v>
      </c>
      <c r="AG417" s="203">
        <v>46</v>
      </c>
      <c r="AH417" s="197" t="s">
        <v>201</v>
      </c>
      <c r="AI417" s="199">
        <v>42736</v>
      </c>
      <c r="AJ417" s="199">
        <v>42736</v>
      </c>
      <c r="AK417" s="202">
        <v>43100</v>
      </c>
      <c r="AL417" s="203">
        <v>2017</v>
      </c>
      <c r="AM417" s="196"/>
      <c r="AN417" s="198"/>
      <c r="AO417" s="196"/>
      <c r="AP417" s="196"/>
      <c r="AQ417" s="196"/>
      <c r="AR417" s="196"/>
      <c r="AS417" s="196"/>
      <c r="AT417" s="196"/>
      <c r="AU417" s="196"/>
      <c r="AV417" s="196"/>
      <c r="AW417" s="194" t="s">
        <v>1638</v>
      </c>
    </row>
    <row r="418" spans="1:49" s="143" customFormat="1" ht="22.5">
      <c r="A418" s="136">
        <v>7</v>
      </c>
      <c r="B418" s="136" t="s">
        <v>1639</v>
      </c>
      <c r="C418" s="136" t="s">
        <v>131</v>
      </c>
      <c r="D418" s="136" t="s">
        <v>1582</v>
      </c>
      <c r="E418" s="136" t="s">
        <v>71</v>
      </c>
      <c r="F418" s="136">
        <v>8210654</v>
      </c>
      <c r="G418" s="10" t="s">
        <v>1640</v>
      </c>
      <c r="H418" s="136" t="s">
        <v>625</v>
      </c>
      <c r="I418" s="9" t="s">
        <v>2010</v>
      </c>
      <c r="J418" s="136" t="s">
        <v>135</v>
      </c>
      <c r="K418" s="136" t="s">
        <v>136</v>
      </c>
      <c r="L418" s="140" t="s">
        <v>137</v>
      </c>
      <c r="M418" s="140" t="s">
        <v>107</v>
      </c>
      <c r="N418" s="136" t="s">
        <v>1641</v>
      </c>
      <c r="O418" s="137">
        <v>2588.98</v>
      </c>
      <c r="P418" s="137">
        <v>1294.49</v>
      </c>
      <c r="Q418" s="137">
        <v>2588.98</v>
      </c>
      <c r="R418" s="137">
        <f t="shared" si="43"/>
        <v>3054.9964</v>
      </c>
      <c r="S418" s="136" t="s">
        <v>214</v>
      </c>
      <c r="T418" s="140" t="s">
        <v>131</v>
      </c>
      <c r="U418" s="140" t="s">
        <v>215</v>
      </c>
      <c r="V418" s="8">
        <v>42667</v>
      </c>
      <c r="W418" s="8">
        <v>42716</v>
      </c>
      <c r="X418" s="9"/>
      <c r="Y418" s="9"/>
      <c r="Z418" s="9"/>
      <c r="AA418" s="9"/>
      <c r="AB418" s="141" t="s">
        <v>1642</v>
      </c>
      <c r="AC418" s="136" t="s">
        <v>209</v>
      </c>
      <c r="AD418" s="9" t="s">
        <v>1643</v>
      </c>
      <c r="AE418" s="9" t="s">
        <v>1644</v>
      </c>
      <c r="AF418" s="136">
        <v>1</v>
      </c>
      <c r="AG418" s="142">
        <v>46760000</v>
      </c>
      <c r="AH418" s="8" t="s">
        <v>1645</v>
      </c>
      <c r="AI418" s="8">
        <v>42795</v>
      </c>
      <c r="AJ418" s="8">
        <v>42917</v>
      </c>
      <c r="AK418" s="8">
        <v>43281</v>
      </c>
      <c r="AL418" s="9" t="s">
        <v>310</v>
      </c>
      <c r="AM418" s="9"/>
      <c r="AN418" s="137"/>
      <c r="AO418" s="9"/>
      <c r="AP418" s="9"/>
      <c r="AQ418" s="9"/>
      <c r="AR418" s="9"/>
      <c r="AS418" s="9"/>
      <c r="AT418" s="9"/>
      <c r="AU418" s="9"/>
      <c r="AV418" s="9"/>
      <c r="AW418" s="9" t="s">
        <v>273</v>
      </c>
    </row>
    <row r="419" spans="1:49" s="143" customFormat="1" ht="69.75" customHeight="1">
      <c r="A419" s="136">
        <v>7</v>
      </c>
      <c r="B419" s="136" t="s">
        <v>1646</v>
      </c>
      <c r="C419" s="136" t="s">
        <v>131</v>
      </c>
      <c r="D419" s="136" t="s">
        <v>1647</v>
      </c>
      <c r="E419" s="136" t="s">
        <v>66</v>
      </c>
      <c r="F419" s="136">
        <v>881391</v>
      </c>
      <c r="G419" s="10" t="s">
        <v>1648</v>
      </c>
      <c r="H419" s="149" t="s">
        <v>1946</v>
      </c>
      <c r="I419" s="149" t="s">
        <v>2611</v>
      </c>
      <c r="J419" s="136" t="s">
        <v>1649</v>
      </c>
      <c r="K419" s="136" t="s">
        <v>136</v>
      </c>
      <c r="L419" s="136" t="s">
        <v>137</v>
      </c>
      <c r="M419" s="136" t="s">
        <v>1832</v>
      </c>
      <c r="N419" s="136" t="s">
        <v>1833</v>
      </c>
      <c r="O419" s="166">
        <v>960</v>
      </c>
      <c r="P419" s="166">
        <v>960</v>
      </c>
      <c r="Q419" s="166">
        <v>960</v>
      </c>
      <c r="R419" s="161">
        <f t="shared" si="43"/>
        <v>1132.8</v>
      </c>
      <c r="S419" s="136" t="s">
        <v>1650</v>
      </c>
      <c r="T419" s="136" t="s">
        <v>1647</v>
      </c>
      <c r="U419" s="136" t="s">
        <v>215</v>
      </c>
      <c r="V419" s="148">
        <v>42688</v>
      </c>
      <c r="W419" s="148">
        <v>42754</v>
      </c>
      <c r="X419" s="151"/>
      <c r="Y419" s="8"/>
      <c r="Z419" s="9"/>
      <c r="AA419" s="9"/>
      <c r="AB419" s="136" t="s">
        <v>1651</v>
      </c>
      <c r="AC419" s="136" t="s">
        <v>567</v>
      </c>
      <c r="AD419" s="136">
        <v>796</v>
      </c>
      <c r="AE419" s="136" t="s">
        <v>555</v>
      </c>
      <c r="AF419" s="136">
        <v>1</v>
      </c>
      <c r="AG419" s="136">
        <v>45931000</v>
      </c>
      <c r="AH419" s="136" t="s">
        <v>216</v>
      </c>
      <c r="AI419" s="148">
        <v>42788</v>
      </c>
      <c r="AJ419" s="148">
        <v>42788</v>
      </c>
      <c r="AK419" s="146">
        <v>43100</v>
      </c>
      <c r="AL419" s="136">
        <v>2017</v>
      </c>
      <c r="AM419" s="9"/>
      <c r="AN419" s="137"/>
      <c r="AO419" s="9"/>
      <c r="AP419" s="9"/>
      <c r="AQ419" s="9"/>
      <c r="AR419" s="9"/>
      <c r="AS419" s="9"/>
      <c r="AT419" s="9"/>
      <c r="AU419" s="9"/>
      <c r="AV419" s="9"/>
      <c r="AW419" s="9" t="s">
        <v>1834</v>
      </c>
    </row>
    <row r="420" spans="1:49" s="143" customFormat="1" ht="33.75">
      <c r="A420" s="136">
        <v>3</v>
      </c>
      <c r="B420" s="136" t="s">
        <v>1655</v>
      </c>
      <c r="C420" s="136" t="s">
        <v>131</v>
      </c>
      <c r="D420" s="136" t="s">
        <v>1652</v>
      </c>
      <c r="E420" s="136" t="s">
        <v>72</v>
      </c>
      <c r="F420" s="136">
        <v>881423</v>
      </c>
      <c r="G420" s="10" t="s">
        <v>2423</v>
      </c>
      <c r="H420" s="167" t="s">
        <v>1658</v>
      </c>
      <c r="I420" s="168">
        <v>45</v>
      </c>
      <c r="J420" s="136" t="s">
        <v>1649</v>
      </c>
      <c r="K420" s="136" t="s">
        <v>136</v>
      </c>
      <c r="L420" s="140" t="s">
        <v>137</v>
      </c>
      <c r="M420" s="140" t="s">
        <v>86</v>
      </c>
      <c r="N420" s="136" t="s">
        <v>1330</v>
      </c>
      <c r="O420" s="137">
        <v>1350</v>
      </c>
      <c r="P420" s="137">
        <v>1350</v>
      </c>
      <c r="Q420" s="137">
        <v>1350</v>
      </c>
      <c r="R420" s="137">
        <f t="shared" si="43"/>
        <v>1593</v>
      </c>
      <c r="S420" s="140" t="s">
        <v>1650</v>
      </c>
      <c r="T420" s="140" t="s">
        <v>131</v>
      </c>
      <c r="U420" s="140" t="s">
        <v>215</v>
      </c>
      <c r="V420" s="8">
        <v>42653</v>
      </c>
      <c r="W420" s="8">
        <v>42714</v>
      </c>
      <c r="X420" s="137"/>
      <c r="Y420" s="9"/>
      <c r="Z420" s="9"/>
      <c r="AA420" s="9"/>
      <c r="AB420" s="141" t="s">
        <v>1657</v>
      </c>
      <c r="AC420" s="136" t="s">
        <v>319</v>
      </c>
      <c r="AD420" s="9">
        <v>796</v>
      </c>
      <c r="AE420" s="9" t="s">
        <v>555</v>
      </c>
      <c r="AF420" s="136">
        <v>79</v>
      </c>
      <c r="AG420" s="142">
        <v>45931000</v>
      </c>
      <c r="AH420" s="8" t="s">
        <v>1654</v>
      </c>
      <c r="AI420" s="8">
        <v>42736</v>
      </c>
      <c r="AJ420" s="8">
        <v>42736</v>
      </c>
      <c r="AK420" s="146">
        <v>43100</v>
      </c>
      <c r="AL420" s="9">
        <v>2017</v>
      </c>
      <c r="AM420" s="9"/>
      <c r="AN420" s="137"/>
      <c r="AO420" s="9"/>
      <c r="AP420" s="9"/>
      <c r="AQ420" s="9"/>
      <c r="AR420" s="9"/>
      <c r="AS420" s="9"/>
      <c r="AT420" s="9"/>
      <c r="AU420" s="9"/>
      <c r="AV420" s="9"/>
      <c r="AW420" s="9"/>
    </row>
    <row r="421" spans="1:49" s="143" customFormat="1" ht="67.5">
      <c r="A421" s="136">
        <v>3</v>
      </c>
      <c r="B421" s="136" t="s">
        <v>1659</v>
      </c>
      <c r="C421" s="136" t="s">
        <v>131</v>
      </c>
      <c r="D421" s="136" t="s">
        <v>1652</v>
      </c>
      <c r="E421" s="136" t="s">
        <v>190</v>
      </c>
      <c r="F421" s="136">
        <v>881437</v>
      </c>
      <c r="G421" s="10" t="s">
        <v>1660</v>
      </c>
      <c r="H421" s="167" t="s">
        <v>1661</v>
      </c>
      <c r="I421" s="168" t="s">
        <v>1210</v>
      </c>
      <c r="J421" s="136" t="s">
        <v>136</v>
      </c>
      <c r="K421" s="136" t="s">
        <v>136</v>
      </c>
      <c r="L421" s="140" t="s">
        <v>137</v>
      </c>
      <c r="M421" s="140" t="s">
        <v>96</v>
      </c>
      <c r="N421" s="136" t="s">
        <v>1330</v>
      </c>
      <c r="O421" s="137">
        <v>800</v>
      </c>
      <c r="P421" s="137">
        <v>800</v>
      </c>
      <c r="Q421" s="137">
        <v>800</v>
      </c>
      <c r="R421" s="137">
        <f t="shared" si="43"/>
        <v>944</v>
      </c>
      <c r="S421" s="140" t="s">
        <v>1650</v>
      </c>
      <c r="T421" s="140" t="s">
        <v>131</v>
      </c>
      <c r="U421" s="140" t="s">
        <v>215</v>
      </c>
      <c r="V421" s="8">
        <v>42653</v>
      </c>
      <c r="W421" s="8">
        <v>42714</v>
      </c>
      <c r="X421" s="137"/>
      <c r="Y421" s="9"/>
      <c r="Z421" s="9"/>
      <c r="AA421" s="9"/>
      <c r="AB421" s="141" t="s">
        <v>1660</v>
      </c>
      <c r="AC421" s="136" t="s">
        <v>319</v>
      </c>
      <c r="AD421" s="9">
        <v>796</v>
      </c>
      <c r="AE421" s="9" t="s">
        <v>555</v>
      </c>
      <c r="AF421" s="136">
        <v>22</v>
      </c>
      <c r="AG421" s="142">
        <v>45931000</v>
      </c>
      <c r="AH421" s="8" t="s">
        <v>1654</v>
      </c>
      <c r="AI421" s="8">
        <v>42736</v>
      </c>
      <c r="AJ421" s="8">
        <v>42736</v>
      </c>
      <c r="AK421" s="146">
        <v>43100</v>
      </c>
      <c r="AL421" s="9">
        <v>2017</v>
      </c>
      <c r="AM421" s="9"/>
      <c r="AN421" s="137"/>
      <c r="AO421" s="9"/>
      <c r="AP421" s="9"/>
      <c r="AQ421" s="9"/>
      <c r="AR421" s="9"/>
      <c r="AS421" s="9"/>
      <c r="AT421" s="9"/>
      <c r="AU421" s="9"/>
      <c r="AV421" s="9"/>
      <c r="AW421" s="9"/>
    </row>
    <row r="422" spans="1:49" s="143" customFormat="1" ht="56.25">
      <c r="A422" s="136">
        <v>3</v>
      </c>
      <c r="B422" s="136" t="s">
        <v>1662</v>
      </c>
      <c r="C422" s="136" t="s">
        <v>131</v>
      </c>
      <c r="D422" s="136" t="s">
        <v>1652</v>
      </c>
      <c r="E422" s="136" t="s">
        <v>190</v>
      </c>
      <c r="F422" s="136">
        <v>881438</v>
      </c>
      <c r="G422" s="10" t="s">
        <v>1663</v>
      </c>
      <c r="H422" s="167" t="s">
        <v>1656</v>
      </c>
      <c r="I422" s="168" t="s">
        <v>1785</v>
      </c>
      <c r="J422" s="136" t="s">
        <v>136</v>
      </c>
      <c r="K422" s="136" t="s">
        <v>136</v>
      </c>
      <c r="L422" s="140" t="s">
        <v>137</v>
      </c>
      <c r="M422" s="140" t="s">
        <v>96</v>
      </c>
      <c r="N422" s="136" t="s">
        <v>1330</v>
      </c>
      <c r="O422" s="137">
        <v>740</v>
      </c>
      <c r="P422" s="137">
        <v>740</v>
      </c>
      <c r="Q422" s="137">
        <v>740</v>
      </c>
      <c r="R422" s="137">
        <f t="shared" si="43"/>
        <v>873.19999999999993</v>
      </c>
      <c r="S422" s="140" t="s">
        <v>1650</v>
      </c>
      <c r="T422" s="140" t="s">
        <v>131</v>
      </c>
      <c r="U422" s="140" t="s">
        <v>215</v>
      </c>
      <c r="V422" s="8">
        <v>42653</v>
      </c>
      <c r="W422" s="8">
        <v>42714</v>
      </c>
      <c r="X422" s="137"/>
      <c r="Y422" s="9"/>
      <c r="Z422" s="9"/>
      <c r="AA422" s="9"/>
      <c r="AB422" s="141" t="s">
        <v>1663</v>
      </c>
      <c r="AC422" s="136" t="s">
        <v>319</v>
      </c>
      <c r="AD422" s="9">
        <v>796</v>
      </c>
      <c r="AE422" s="9" t="s">
        <v>555</v>
      </c>
      <c r="AF422" s="136">
        <v>15</v>
      </c>
      <c r="AG422" s="142">
        <v>45931000</v>
      </c>
      <c r="AH422" s="8" t="s">
        <v>1654</v>
      </c>
      <c r="AI422" s="8">
        <v>42736</v>
      </c>
      <c r="AJ422" s="8">
        <v>42736</v>
      </c>
      <c r="AK422" s="146">
        <v>43100</v>
      </c>
      <c r="AL422" s="9">
        <v>2017</v>
      </c>
      <c r="AM422" s="9"/>
      <c r="AN422" s="137"/>
      <c r="AO422" s="9"/>
      <c r="AP422" s="9"/>
      <c r="AQ422" s="9"/>
      <c r="AR422" s="9"/>
      <c r="AS422" s="9"/>
      <c r="AT422" s="9"/>
      <c r="AU422" s="9"/>
      <c r="AV422" s="9"/>
      <c r="AW422" s="9"/>
    </row>
    <row r="423" spans="1:49" s="143" customFormat="1" ht="45">
      <c r="A423" s="136">
        <v>3</v>
      </c>
      <c r="B423" s="136" t="s">
        <v>1664</v>
      </c>
      <c r="C423" s="136" t="s">
        <v>131</v>
      </c>
      <c r="D423" s="136" t="s">
        <v>1652</v>
      </c>
      <c r="E423" s="136" t="s">
        <v>190</v>
      </c>
      <c r="F423" s="136">
        <v>881439</v>
      </c>
      <c r="G423" s="10" t="s">
        <v>1665</v>
      </c>
      <c r="H423" s="167" t="s">
        <v>1656</v>
      </c>
      <c r="I423" s="168" t="s">
        <v>1786</v>
      </c>
      <c r="J423" s="136" t="s">
        <v>136</v>
      </c>
      <c r="K423" s="136" t="s">
        <v>136</v>
      </c>
      <c r="L423" s="140" t="s">
        <v>137</v>
      </c>
      <c r="M423" s="140" t="s">
        <v>96</v>
      </c>
      <c r="N423" s="136" t="s">
        <v>1330</v>
      </c>
      <c r="O423" s="137">
        <v>1500</v>
      </c>
      <c r="P423" s="137">
        <v>1500</v>
      </c>
      <c r="Q423" s="137">
        <v>1500</v>
      </c>
      <c r="R423" s="137">
        <f t="shared" si="43"/>
        <v>1770</v>
      </c>
      <c r="S423" s="140" t="s">
        <v>1650</v>
      </c>
      <c r="T423" s="140" t="s">
        <v>131</v>
      </c>
      <c r="U423" s="140" t="s">
        <v>215</v>
      </c>
      <c r="V423" s="8">
        <v>42653</v>
      </c>
      <c r="W423" s="8">
        <v>42714</v>
      </c>
      <c r="X423" s="137"/>
      <c r="Y423" s="9"/>
      <c r="Z423" s="9"/>
      <c r="AA423" s="9"/>
      <c r="AB423" s="141" t="s">
        <v>1665</v>
      </c>
      <c r="AC423" s="136" t="s">
        <v>319</v>
      </c>
      <c r="AD423" s="9">
        <v>796</v>
      </c>
      <c r="AE423" s="9" t="s">
        <v>555</v>
      </c>
      <c r="AF423" s="136">
        <v>15</v>
      </c>
      <c r="AG423" s="142">
        <v>45931000</v>
      </c>
      <c r="AH423" s="8" t="s">
        <v>1654</v>
      </c>
      <c r="AI423" s="8">
        <v>42736</v>
      </c>
      <c r="AJ423" s="8">
        <v>42736</v>
      </c>
      <c r="AK423" s="146">
        <v>43100</v>
      </c>
      <c r="AL423" s="9">
        <v>2017</v>
      </c>
      <c r="AM423" s="9"/>
      <c r="AN423" s="137"/>
      <c r="AO423" s="9"/>
      <c r="AP423" s="9"/>
      <c r="AQ423" s="9"/>
      <c r="AR423" s="9"/>
      <c r="AS423" s="9"/>
      <c r="AT423" s="9"/>
      <c r="AU423" s="9"/>
      <c r="AV423" s="9"/>
      <c r="AW423" s="9"/>
    </row>
    <row r="424" spans="1:49" s="143" customFormat="1" ht="48.6" customHeight="1">
      <c r="A424" s="136">
        <v>3</v>
      </c>
      <c r="B424" s="136" t="s">
        <v>1666</v>
      </c>
      <c r="C424" s="136" t="s">
        <v>131</v>
      </c>
      <c r="D424" s="136" t="s">
        <v>1652</v>
      </c>
      <c r="E424" s="136" t="s">
        <v>190</v>
      </c>
      <c r="F424" s="136">
        <v>881440</v>
      </c>
      <c r="G424" s="10" t="s">
        <v>1667</v>
      </c>
      <c r="H424" s="167" t="s">
        <v>1656</v>
      </c>
      <c r="I424" s="168" t="s">
        <v>1787</v>
      </c>
      <c r="J424" s="136" t="s">
        <v>136</v>
      </c>
      <c r="K424" s="136" t="s">
        <v>136</v>
      </c>
      <c r="L424" s="140" t="s">
        <v>137</v>
      </c>
      <c r="M424" s="140" t="s">
        <v>96</v>
      </c>
      <c r="N424" s="136" t="s">
        <v>1330</v>
      </c>
      <c r="O424" s="137">
        <v>1450</v>
      </c>
      <c r="P424" s="137">
        <v>1450</v>
      </c>
      <c r="Q424" s="137">
        <v>1450</v>
      </c>
      <c r="R424" s="137">
        <f t="shared" si="43"/>
        <v>1711</v>
      </c>
      <c r="S424" s="140" t="s">
        <v>1650</v>
      </c>
      <c r="T424" s="140" t="s">
        <v>131</v>
      </c>
      <c r="U424" s="140" t="s">
        <v>215</v>
      </c>
      <c r="V424" s="8">
        <v>42653</v>
      </c>
      <c r="W424" s="8">
        <v>42714</v>
      </c>
      <c r="X424" s="137"/>
      <c r="Y424" s="9"/>
      <c r="Z424" s="9"/>
      <c r="AA424" s="9"/>
      <c r="AB424" s="141" t="s">
        <v>1667</v>
      </c>
      <c r="AC424" s="136" t="s">
        <v>319</v>
      </c>
      <c r="AD424" s="9">
        <v>796</v>
      </c>
      <c r="AE424" s="9" t="s">
        <v>555</v>
      </c>
      <c r="AF424" s="136">
        <v>22</v>
      </c>
      <c r="AG424" s="142">
        <v>45931000</v>
      </c>
      <c r="AH424" s="8" t="s">
        <v>1654</v>
      </c>
      <c r="AI424" s="8">
        <v>42736</v>
      </c>
      <c r="AJ424" s="8">
        <v>42736</v>
      </c>
      <c r="AK424" s="146">
        <v>43100</v>
      </c>
      <c r="AL424" s="9">
        <v>2017</v>
      </c>
      <c r="AM424" s="9"/>
      <c r="AN424" s="137"/>
      <c r="AO424" s="9"/>
      <c r="AP424" s="9"/>
      <c r="AQ424" s="9"/>
      <c r="AR424" s="9"/>
      <c r="AS424" s="9"/>
      <c r="AT424" s="9"/>
      <c r="AU424" s="9"/>
      <c r="AV424" s="9"/>
      <c r="AW424" s="9"/>
    </row>
    <row r="425" spans="1:49" s="143" customFormat="1" ht="33.75">
      <c r="A425" s="136">
        <v>3</v>
      </c>
      <c r="B425" s="136" t="s">
        <v>1668</v>
      </c>
      <c r="C425" s="136" t="s">
        <v>131</v>
      </c>
      <c r="D425" s="136" t="s">
        <v>1652</v>
      </c>
      <c r="E425" s="136" t="s">
        <v>190</v>
      </c>
      <c r="F425" s="136">
        <v>881441</v>
      </c>
      <c r="G425" s="10" t="s">
        <v>2575</v>
      </c>
      <c r="H425" s="167" t="s">
        <v>1656</v>
      </c>
      <c r="I425" s="168" t="s">
        <v>1788</v>
      </c>
      <c r="J425" s="136" t="s">
        <v>136</v>
      </c>
      <c r="K425" s="136" t="s">
        <v>136</v>
      </c>
      <c r="L425" s="140" t="s">
        <v>137</v>
      </c>
      <c r="M425" s="140" t="s">
        <v>96</v>
      </c>
      <c r="N425" s="136" t="s">
        <v>1330</v>
      </c>
      <c r="O425" s="137">
        <v>970</v>
      </c>
      <c r="P425" s="137">
        <v>970</v>
      </c>
      <c r="Q425" s="137">
        <v>970</v>
      </c>
      <c r="R425" s="137">
        <f t="shared" si="43"/>
        <v>1144.5999999999999</v>
      </c>
      <c r="S425" s="140" t="s">
        <v>1650</v>
      </c>
      <c r="T425" s="140" t="s">
        <v>131</v>
      </c>
      <c r="U425" s="140" t="s">
        <v>215</v>
      </c>
      <c r="V425" s="8">
        <v>42653</v>
      </c>
      <c r="W425" s="8">
        <v>42714</v>
      </c>
      <c r="X425" s="137"/>
      <c r="Y425" s="9"/>
      <c r="Z425" s="9"/>
      <c r="AA425" s="9"/>
      <c r="AB425" s="141" t="s">
        <v>1669</v>
      </c>
      <c r="AC425" s="136" t="s">
        <v>319</v>
      </c>
      <c r="AD425" s="9">
        <v>796</v>
      </c>
      <c r="AE425" s="9" t="s">
        <v>555</v>
      </c>
      <c r="AF425" s="136">
        <v>5</v>
      </c>
      <c r="AG425" s="142">
        <v>45931000</v>
      </c>
      <c r="AH425" s="8" t="s">
        <v>1654</v>
      </c>
      <c r="AI425" s="8">
        <v>42736</v>
      </c>
      <c r="AJ425" s="8">
        <v>42736</v>
      </c>
      <c r="AK425" s="146">
        <v>43100</v>
      </c>
      <c r="AL425" s="9">
        <v>2017</v>
      </c>
      <c r="AM425" s="9"/>
      <c r="AN425" s="137"/>
      <c r="AO425" s="9"/>
      <c r="AP425" s="9"/>
      <c r="AQ425" s="9"/>
      <c r="AR425" s="9"/>
      <c r="AS425" s="9"/>
      <c r="AT425" s="9"/>
      <c r="AU425" s="9"/>
      <c r="AV425" s="9"/>
      <c r="AW425" s="9"/>
    </row>
    <row r="426" spans="1:49" s="143" customFormat="1" ht="33.75">
      <c r="A426" s="136">
        <v>3</v>
      </c>
      <c r="B426" s="136" t="s">
        <v>1670</v>
      </c>
      <c r="C426" s="136" t="s">
        <v>131</v>
      </c>
      <c r="D426" s="136" t="s">
        <v>1652</v>
      </c>
      <c r="E426" s="136" t="s">
        <v>190</v>
      </c>
      <c r="F426" s="136">
        <v>881443</v>
      </c>
      <c r="G426" s="10" t="s">
        <v>1671</v>
      </c>
      <c r="H426" s="167" t="s">
        <v>2613</v>
      </c>
      <c r="I426" s="168" t="s">
        <v>2612</v>
      </c>
      <c r="J426" s="136" t="s">
        <v>135</v>
      </c>
      <c r="K426" s="136" t="s">
        <v>136</v>
      </c>
      <c r="L426" s="140" t="s">
        <v>137</v>
      </c>
      <c r="M426" s="140" t="s">
        <v>96</v>
      </c>
      <c r="N426" s="136" t="s">
        <v>1330</v>
      </c>
      <c r="O426" s="137">
        <v>10000</v>
      </c>
      <c r="P426" s="137">
        <v>10000</v>
      </c>
      <c r="Q426" s="137">
        <v>10000</v>
      </c>
      <c r="R426" s="137">
        <f t="shared" si="43"/>
        <v>11800</v>
      </c>
      <c r="S426" s="140" t="str">
        <f>IF(R426&gt;10000,"Открытый конкурс","Открытый запрос предложений")</f>
        <v>Открытый конкурс</v>
      </c>
      <c r="T426" s="140" t="s">
        <v>131</v>
      </c>
      <c r="U426" s="140" t="s">
        <v>215</v>
      </c>
      <c r="V426" s="8">
        <v>42653</v>
      </c>
      <c r="W426" s="8">
        <v>42714</v>
      </c>
      <c r="X426" s="137"/>
      <c r="Y426" s="9"/>
      <c r="Z426" s="9"/>
      <c r="AA426" s="9"/>
      <c r="AB426" s="141" t="s">
        <v>1671</v>
      </c>
      <c r="AC426" s="136" t="s">
        <v>319</v>
      </c>
      <c r="AD426" s="9">
        <v>796</v>
      </c>
      <c r="AE426" s="9" t="s">
        <v>555</v>
      </c>
      <c r="AF426" s="136">
        <v>1500</v>
      </c>
      <c r="AG426" s="142">
        <v>45931000</v>
      </c>
      <c r="AH426" s="8" t="s">
        <v>1654</v>
      </c>
      <c r="AI426" s="8">
        <v>42736</v>
      </c>
      <c r="AJ426" s="8">
        <v>42736</v>
      </c>
      <c r="AK426" s="146">
        <v>43100</v>
      </c>
      <c r="AL426" s="9">
        <v>2017</v>
      </c>
      <c r="AM426" s="9"/>
      <c r="AN426" s="137"/>
      <c r="AO426" s="9"/>
      <c r="AP426" s="9"/>
      <c r="AQ426" s="9"/>
      <c r="AR426" s="9"/>
      <c r="AS426" s="9"/>
      <c r="AT426" s="9"/>
      <c r="AU426" s="9"/>
      <c r="AV426" s="9"/>
      <c r="AW426" s="9"/>
    </row>
    <row r="427" spans="1:49" s="143" customFormat="1" ht="112.5">
      <c r="A427" s="136">
        <v>7</v>
      </c>
      <c r="B427" s="136" t="s">
        <v>1672</v>
      </c>
      <c r="C427" s="136" t="s">
        <v>131</v>
      </c>
      <c r="D427" s="136" t="s">
        <v>1652</v>
      </c>
      <c r="E427" s="136" t="s">
        <v>190</v>
      </c>
      <c r="F427" s="136">
        <v>881444</v>
      </c>
      <c r="G427" s="10" t="s">
        <v>2552</v>
      </c>
      <c r="H427" s="167" t="s">
        <v>1656</v>
      </c>
      <c r="I427" s="168" t="s">
        <v>1789</v>
      </c>
      <c r="J427" s="136" t="s">
        <v>136</v>
      </c>
      <c r="K427" s="136" t="s">
        <v>136</v>
      </c>
      <c r="L427" s="140" t="s">
        <v>137</v>
      </c>
      <c r="M427" s="140" t="s">
        <v>123</v>
      </c>
      <c r="N427" s="136" t="s">
        <v>1330</v>
      </c>
      <c r="O427" s="137">
        <v>2300</v>
      </c>
      <c r="P427" s="137">
        <v>2300</v>
      </c>
      <c r="Q427" s="137">
        <v>2300</v>
      </c>
      <c r="R427" s="137">
        <f t="shared" si="43"/>
        <v>2714</v>
      </c>
      <c r="S427" s="140" t="s">
        <v>1650</v>
      </c>
      <c r="T427" s="140" t="s">
        <v>131</v>
      </c>
      <c r="U427" s="140" t="s">
        <v>215</v>
      </c>
      <c r="V427" s="8">
        <v>42653</v>
      </c>
      <c r="W427" s="8">
        <v>42714</v>
      </c>
      <c r="X427" s="137"/>
      <c r="Y427" s="9"/>
      <c r="Z427" s="9"/>
      <c r="AA427" s="9"/>
      <c r="AB427" s="141" t="s">
        <v>1673</v>
      </c>
      <c r="AC427" s="136" t="s">
        <v>319</v>
      </c>
      <c r="AD427" s="9">
        <v>796</v>
      </c>
      <c r="AE427" s="9" t="s">
        <v>555</v>
      </c>
      <c r="AF427" s="136">
        <v>22</v>
      </c>
      <c r="AG427" s="142">
        <v>45931000</v>
      </c>
      <c r="AH427" s="8" t="s">
        <v>1654</v>
      </c>
      <c r="AI427" s="8">
        <v>42736</v>
      </c>
      <c r="AJ427" s="8">
        <v>42736</v>
      </c>
      <c r="AK427" s="146">
        <v>43100</v>
      </c>
      <c r="AL427" s="9">
        <v>2017</v>
      </c>
      <c r="AM427" s="9"/>
      <c r="AN427" s="137"/>
      <c r="AO427" s="9"/>
      <c r="AP427" s="9"/>
      <c r="AQ427" s="9"/>
      <c r="AR427" s="9"/>
      <c r="AS427" s="9"/>
      <c r="AT427" s="9"/>
      <c r="AU427" s="9"/>
      <c r="AV427" s="9"/>
      <c r="AW427" s="9"/>
    </row>
    <row r="428" spans="1:49" s="143" customFormat="1" ht="78.75">
      <c r="A428" s="136">
        <v>7</v>
      </c>
      <c r="B428" s="136" t="s">
        <v>1674</v>
      </c>
      <c r="C428" s="136" t="s">
        <v>131</v>
      </c>
      <c r="D428" s="136" t="s">
        <v>1652</v>
      </c>
      <c r="E428" s="136" t="s">
        <v>190</v>
      </c>
      <c r="F428" s="136">
        <v>881445</v>
      </c>
      <c r="G428" s="10" t="s">
        <v>1675</v>
      </c>
      <c r="H428" s="167" t="s">
        <v>1656</v>
      </c>
      <c r="I428" s="168" t="s">
        <v>1790</v>
      </c>
      <c r="J428" s="136" t="s">
        <v>136</v>
      </c>
      <c r="K428" s="136" t="s">
        <v>136</v>
      </c>
      <c r="L428" s="140" t="s">
        <v>137</v>
      </c>
      <c r="M428" s="140" t="s">
        <v>96</v>
      </c>
      <c r="N428" s="136" t="s">
        <v>1330</v>
      </c>
      <c r="O428" s="137">
        <v>3293.38</v>
      </c>
      <c r="P428" s="137">
        <v>3293.38</v>
      </c>
      <c r="Q428" s="137">
        <v>3293.38</v>
      </c>
      <c r="R428" s="137">
        <f t="shared" si="43"/>
        <v>3886.1884</v>
      </c>
      <c r="S428" s="140" t="s">
        <v>1650</v>
      </c>
      <c r="T428" s="140" t="s">
        <v>131</v>
      </c>
      <c r="U428" s="140" t="s">
        <v>215</v>
      </c>
      <c r="V428" s="8">
        <v>42653</v>
      </c>
      <c r="W428" s="8">
        <v>42714</v>
      </c>
      <c r="X428" s="137"/>
      <c r="Y428" s="9"/>
      <c r="Z428" s="9"/>
      <c r="AA428" s="9"/>
      <c r="AB428" s="141" t="s">
        <v>1675</v>
      </c>
      <c r="AC428" s="136" t="s">
        <v>319</v>
      </c>
      <c r="AD428" s="9">
        <v>796</v>
      </c>
      <c r="AE428" s="9" t="s">
        <v>555</v>
      </c>
      <c r="AF428" s="136">
        <v>22</v>
      </c>
      <c r="AG428" s="142">
        <v>45931000</v>
      </c>
      <c r="AH428" s="8" t="s">
        <v>1654</v>
      </c>
      <c r="AI428" s="8">
        <v>42736</v>
      </c>
      <c r="AJ428" s="8">
        <v>42736</v>
      </c>
      <c r="AK428" s="146">
        <v>43100</v>
      </c>
      <c r="AL428" s="9">
        <v>2017</v>
      </c>
      <c r="AM428" s="9"/>
      <c r="AN428" s="137"/>
      <c r="AO428" s="9"/>
      <c r="AP428" s="9"/>
      <c r="AQ428" s="9"/>
      <c r="AR428" s="9"/>
      <c r="AS428" s="9"/>
      <c r="AT428" s="9"/>
      <c r="AU428" s="9"/>
      <c r="AV428" s="9"/>
      <c r="AW428" s="9"/>
    </row>
    <row r="429" spans="1:49" s="143" customFormat="1" ht="56.25">
      <c r="A429" s="136">
        <v>3</v>
      </c>
      <c r="B429" s="136" t="s">
        <v>1676</v>
      </c>
      <c r="C429" s="136" t="s">
        <v>131</v>
      </c>
      <c r="D429" s="136" t="s">
        <v>1677</v>
      </c>
      <c r="E429" s="136" t="s">
        <v>72</v>
      </c>
      <c r="F429" s="136">
        <v>845448</v>
      </c>
      <c r="G429" s="10" t="s">
        <v>1678</v>
      </c>
      <c r="H429" s="136" t="s">
        <v>627</v>
      </c>
      <c r="I429" s="9" t="s">
        <v>2600</v>
      </c>
      <c r="J429" s="136" t="s">
        <v>135</v>
      </c>
      <c r="K429" s="136" t="s">
        <v>136</v>
      </c>
      <c r="L429" s="140" t="s">
        <v>137</v>
      </c>
      <c r="M429" s="140" t="s">
        <v>86</v>
      </c>
      <c r="N429" s="136" t="s">
        <v>905</v>
      </c>
      <c r="O429" s="137">
        <f t="shared" ref="O429:O440" si="44">Q429</f>
        <v>8406.7199999999993</v>
      </c>
      <c r="P429" s="137">
        <f>Q429</f>
        <v>8406.7199999999993</v>
      </c>
      <c r="Q429" s="137">
        <v>8406.7199999999993</v>
      </c>
      <c r="R429" s="137">
        <f t="shared" si="43"/>
        <v>9919.9295999999995</v>
      </c>
      <c r="S429" s="140" t="s">
        <v>1650</v>
      </c>
      <c r="T429" s="136" t="s">
        <v>131</v>
      </c>
      <c r="U429" s="140" t="s">
        <v>215</v>
      </c>
      <c r="V429" s="8">
        <v>42750</v>
      </c>
      <c r="W429" s="8">
        <v>42795</v>
      </c>
      <c r="X429" s="9"/>
      <c r="Y429" s="9"/>
      <c r="Z429" s="9"/>
      <c r="AA429" s="9"/>
      <c r="AB429" s="141" t="str">
        <f t="shared" ref="AB429:AB435" si="45">G429</f>
        <v>Ремонт производственных зданий и сооружений ПС и ОРУ 35-110-220кВ, РП и ТП 6-10кВ  по Шатурской зоне обслуживания</v>
      </c>
      <c r="AC429" s="136" t="s">
        <v>1679</v>
      </c>
      <c r="AD429" s="9">
        <v>796</v>
      </c>
      <c r="AE429" s="9" t="s">
        <v>177</v>
      </c>
      <c r="AF429" s="136" t="s">
        <v>1680</v>
      </c>
      <c r="AG429" s="142">
        <v>4600000</v>
      </c>
      <c r="AH429" s="8" t="s">
        <v>1681</v>
      </c>
      <c r="AI429" s="8">
        <v>42815</v>
      </c>
      <c r="AJ429" s="8">
        <v>42826</v>
      </c>
      <c r="AK429" s="146">
        <v>43100</v>
      </c>
      <c r="AL429" s="9">
        <v>2017</v>
      </c>
      <c r="AM429" s="9"/>
      <c r="AN429" s="137"/>
      <c r="AO429" s="9"/>
      <c r="AP429" s="9"/>
      <c r="AQ429" s="9"/>
      <c r="AR429" s="9"/>
      <c r="AS429" s="9"/>
      <c r="AT429" s="9"/>
      <c r="AU429" s="9"/>
      <c r="AV429" s="9"/>
      <c r="AW429" s="9"/>
    </row>
    <row r="430" spans="1:49" s="143" customFormat="1" ht="56.25">
      <c r="A430" s="136">
        <v>3</v>
      </c>
      <c r="B430" s="136" t="s">
        <v>1682</v>
      </c>
      <c r="C430" s="136" t="s">
        <v>131</v>
      </c>
      <c r="D430" s="136" t="s">
        <v>1677</v>
      </c>
      <c r="E430" s="136" t="s">
        <v>72</v>
      </c>
      <c r="F430" s="136">
        <v>845450</v>
      </c>
      <c r="G430" s="10" t="s">
        <v>1683</v>
      </c>
      <c r="H430" s="136" t="s">
        <v>627</v>
      </c>
      <c r="I430" s="9" t="s">
        <v>2600</v>
      </c>
      <c r="J430" s="136" t="s">
        <v>135</v>
      </c>
      <c r="K430" s="136" t="s">
        <v>136</v>
      </c>
      <c r="L430" s="140" t="s">
        <v>137</v>
      </c>
      <c r="M430" s="140" t="s">
        <v>86</v>
      </c>
      <c r="N430" s="136" t="s">
        <v>905</v>
      </c>
      <c r="O430" s="137">
        <f t="shared" si="44"/>
        <v>9903</v>
      </c>
      <c r="P430" s="137">
        <f>Q430</f>
        <v>9903</v>
      </c>
      <c r="Q430" s="137">
        <v>9903</v>
      </c>
      <c r="R430" s="137">
        <f t="shared" si="43"/>
        <v>11685.539999999999</v>
      </c>
      <c r="S430" s="140" t="str">
        <f t="shared" ref="S430:S431" si="46">IF(R430&gt;10000,"Открытый конкурс","Открытый запрос предложений")</f>
        <v>Открытый конкурс</v>
      </c>
      <c r="T430" s="136" t="s">
        <v>131</v>
      </c>
      <c r="U430" s="140" t="s">
        <v>215</v>
      </c>
      <c r="V430" s="8">
        <v>42746</v>
      </c>
      <c r="W430" s="8">
        <v>42805</v>
      </c>
      <c r="X430" s="9"/>
      <c r="Y430" s="9"/>
      <c r="Z430" s="9"/>
      <c r="AA430" s="9"/>
      <c r="AB430" s="141" t="str">
        <f t="shared" si="45"/>
        <v>Ремонт производственных зданий и сооружений ПС и ОРУ 35-110-220кВ, РП и ТП 6-10кВ  по Ногинской зоне обслуживания</v>
      </c>
      <c r="AC430" s="136" t="s">
        <v>1679</v>
      </c>
      <c r="AD430" s="9">
        <v>796</v>
      </c>
      <c r="AE430" s="9" t="s">
        <v>177</v>
      </c>
      <c r="AF430" s="136" t="s">
        <v>1684</v>
      </c>
      <c r="AG430" s="142">
        <v>4600000</v>
      </c>
      <c r="AH430" s="8" t="s">
        <v>1681</v>
      </c>
      <c r="AI430" s="8">
        <v>42825</v>
      </c>
      <c r="AJ430" s="8">
        <v>42826</v>
      </c>
      <c r="AK430" s="146">
        <v>43100</v>
      </c>
      <c r="AL430" s="9">
        <v>2017</v>
      </c>
      <c r="AM430" s="9"/>
      <c r="AN430" s="137"/>
      <c r="AO430" s="9"/>
      <c r="AP430" s="9"/>
      <c r="AQ430" s="9"/>
      <c r="AR430" s="9"/>
      <c r="AS430" s="9"/>
      <c r="AT430" s="9"/>
      <c r="AU430" s="9"/>
      <c r="AV430" s="9"/>
      <c r="AW430" s="9"/>
    </row>
    <row r="431" spans="1:49" s="143" customFormat="1" ht="56.25">
      <c r="A431" s="136">
        <v>3</v>
      </c>
      <c r="B431" s="136" t="s">
        <v>1685</v>
      </c>
      <c r="C431" s="136" t="s">
        <v>131</v>
      </c>
      <c r="D431" s="136" t="s">
        <v>1677</v>
      </c>
      <c r="E431" s="136" t="s">
        <v>72</v>
      </c>
      <c r="F431" s="136">
        <v>845451</v>
      </c>
      <c r="G431" s="10" t="s">
        <v>1686</v>
      </c>
      <c r="H431" s="136" t="s">
        <v>627</v>
      </c>
      <c r="I431" s="9" t="s">
        <v>2600</v>
      </c>
      <c r="J431" s="136" t="s">
        <v>135</v>
      </c>
      <c r="K431" s="136" t="s">
        <v>136</v>
      </c>
      <c r="L431" s="140" t="s">
        <v>137</v>
      </c>
      <c r="M431" s="140" t="s">
        <v>86</v>
      </c>
      <c r="N431" s="136" t="s">
        <v>905</v>
      </c>
      <c r="O431" s="137">
        <f t="shared" si="44"/>
        <v>10000</v>
      </c>
      <c r="P431" s="137">
        <f>Q431</f>
        <v>10000</v>
      </c>
      <c r="Q431" s="137">
        <v>10000</v>
      </c>
      <c r="R431" s="137">
        <f t="shared" si="43"/>
        <v>11800</v>
      </c>
      <c r="S431" s="140" t="str">
        <f t="shared" si="46"/>
        <v>Открытый конкурс</v>
      </c>
      <c r="T431" s="136" t="s">
        <v>131</v>
      </c>
      <c r="U431" s="140" t="s">
        <v>215</v>
      </c>
      <c r="V431" s="8">
        <v>42746</v>
      </c>
      <c r="W431" s="8">
        <v>42805</v>
      </c>
      <c r="X431" s="9"/>
      <c r="Y431" s="9"/>
      <c r="Z431" s="9"/>
      <c r="AA431" s="9"/>
      <c r="AB431" s="141" t="str">
        <f t="shared" si="45"/>
        <v>Ремонт производственных зданий и сооружений ПС и ОРУ 35-110-220кВ, РП и ТП 6-10кВ  по Коломенской зоне обслуживания</v>
      </c>
      <c r="AC431" s="136" t="s">
        <v>1679</v>
      </c>
      <c r="AD431" s="9">
        <v>796</v>
      </c>
      <c r="AE431" s="9" t="s">
        <v>177</v>
      </c>
      <c r="AF431" s="136" t="s">
        <v>1684</v>
      </c>
      <c r="AG431" s="142">
        <v>4600000</v>
      </c>
      <c r="AH431" s="8" t="s">
        <v>1681</v>
      </c>
      <c r="AI431" s="8">
        <v>42825</v>
      </c>
      <c r="AJ431" s="8">
        <v>42826</v>
      </c>
      <c r="AK431" s="146">
        <v>43100</v>
      </c>
      <c r="AL431" s="9">
        <v>2017</v>
      </c>
      <c r="AM431" s="9"/>
      <c r="AN431" s="137"/>
      <c r="AO431" s="9"/>
      <c r="AP431" s="9"/>
      <c r="AQ431" s="9"/>
      <c r="AR431" s="9"/>
      <c r="AS431" s="9"/>
      <c r="AT431" s="9"/>
      <c r="AU431" s="9"/>
      <c r="AV431" s="9"/>
      <c r="AW431" s="9"/>
    </row>
    <row r="432" spans="1:49" s="143" customFormat="1" ht="56.25">
      <c r="A432" s="136">
        <v>3</v>
      </c>
      <c r="B432" s="136" t="s">
        <v>1688</v>
      </c>
      <c r="C432" s="136" t="s">
        <v>131</v>
      </c>
      <c r="D432" s="136" t="s">
        <v>1677</v>
      </c>
      <c r="E432" s="136" t="s">
        <v>72</v>
      </c>
      <c r="F432" s="136">
        <v>845452</v>
      </c>
      <c r="G432" s="10" t="s">
        <v>1689</v>
      </c>
      <c r="H432" s="136" t="s">
        <v>627</v>
      </c>
      <c r="I432" s="9" t="s">
        <v>2600</v>
      </c>
      <c r="J432" s="136" t="s">
        <v>135</v>
      </c>
      <c r="K432" s="136" t="s">
        <v>136</v>
      </c>
      <c r="L432" s="140" t="s">
        <v>137</v>
      </c>
      <c r="M432" s="140" t="s">
        <v>86</v>
      </c>
      <c r="N432" s="136" t="s">
        <v>905</v>
      </c>
      <c r="O432" s="137">
        <f t="shared" si="44"/>
        <v>5900</v>
      </c>
      <c r="P432" s="137">
        <f>Q432</f>
        <v>5900</v>
      </c>
      <c r="Q432" s="137">
        <v>5900</v>
      </c>
      <c r="R432" s="137">
        <f t="shared" si="43"/>
        <v>6962</v>
      </c>
      <c r="S432" s="140" t="s">
        <v>1650</v>
      </c>
      <c r="T432" s="136" t="s">
        <v>131</v>
      </c>
      <c r="U432" s="140" t="s">
        <v>215</v>
      </c>
      <c r="V432" s="8">
        <v>42750</v>
      </c>
      <c r="W432" s="8">
        <v>42795</v>
      </c>
      <c r="X432" s="9"/>
      <c r="Y432" s="9"/>
      <c r="Z432" s="9"/>
      <c r="AA432" s="9"/>
      <c r="AB432" s="141" t="str">
        <f t="shared" si="45"/>
        <v>Выполнение работ по ремонту санитарно-бытовых помещений и объектов социального назначения для нужд ВЭС в 2017г.</v>
      </c>
      <c r="AC432" s="136" t="s">
        <v>1679</v>
      </c>
      <c r="AD432" s="9">
        <v>796</v>
      </c>
      <c r="AE432" s="9" t="s">
        <v>177</v>
      </c>
      <c r="AF432" s="136" t="s">
        <v>1690</v>
      </c>
      <c r="AG432" s="142">
        <v>4600000</v>
      </c>
      <c r="AH432" s="8" t="s">
        <v>1681</v>
      </c>
      <c r="AI432" s="8">
        <v>42815</v>
      </c>
      <c r="AJ432" s="8">
        <v>42826</v>
      </c>
      <c r="AK432" s="146">
        <v>43100</v>
      </c>
      <c r="AL432" s="9">
        <v>2017</v>
      </c>
      <c r="AM432" s="9"/>
      <c r="AN432" s="137"/>
      <c r="AO432" s="9"/>
      <c r="AP432" s="9"/>
      <c r="AQ432" s="9"/>
      <c r="AR432" s="9"/>
      <c r="AS432" s="9"/>
      <c r="AT432" s="9"/>
      <c r="AU432" s="9"/>
      <c r="AV432" s="9"/>
      <c r="AW432" s="9"/>
    </row>
    <row r="433" spans="1:49" s="143" customFormat="1" ht="45">
      <c r="A433" s="136">
        <v>7</v>
      </c>
      <c r="B433" s="136" t="s">
        <v>1691</v>
      </c>
      <c r="C433" s="136" t="s">
        <v>131</v>
      </c>
      <c r="D433" s="136" t="s">
        <v>1677</v>
      </c>
      <c r="E433" s="136" t="s">
        <v>71</v>
      </c>
      <c r="F433" s="136">
        <v>845459</v>
      </c>
      <c r="G433" s="10" t="s">
        <v>1692</v>
      </c>
      <c r="H433" s="136" t="s">
        <v>1693</v>
      </c>
      <c r="I433" s="9" t="s">
        <v>1694</v>
      </c>
      <c r="J433" s="136" t="s">
        <v>135</v>
      </c>
      <c r="K433" s="136" t="s">
        <v>136</v>
      </c>
      <c r="L433" s="140" t="s">
        <v>137</v>
      </c>
      <c r="M433" s="140" t="s">
        <v>118</v>
      </c>
      <c r="N433" s="136" t="s">
        <v>905</v>
      </c>
      <c r="O433" s="137">
        <f t="shared" si="44"/>
        <v>972</v>
      </c>
      <c r="P433" s="137">
        <v>567</v>
      </c>
      <c r="Q433" s="137">
        <v>972</v>
      </c>
      <c r="R433" s="137">
        <f t="shared" si="43"/>
        <v>1146.96</v>
      </c>
      <c r="S433" s="140" t="s">
        <v>1650</v>
      </c>
      <c r="T433" s="136" t="s">
        <v>131</v>
      </c>
      <c r="U433" s="140" t="s">
        <v>215</v>
      </c>
      <c r="V433" s="8">
        <v>42809</v>
      </c>
      <c r="W433" s="8">
        <v>42864</v>
      </c>
      <c r="X433" s="9"/>
      <c r="Y433" s="9"/>
      <c r="Z433" s="9"/>
      <c r="AA433" s="9"/>
      <c r="AB433" s="141" t="str">
        <f t="shared" si="45"/>
        <v>Дератизация и дезинфекция (производственных помещений и территорий ВЭС)</v>
      </c>
      <c r="AC433" s="136" t="s">
        <v>1679</v>
      </c>
      <c r="AD433" s="9">
        <v>796</v>
      </c>
      <c r="AE433" s="9" t="s">
        <v>177</v>
      </c>
      <c r="AF433" s="136" t="s">
        <v>1695</v>
      </c>
      <c r="AG433" s="142">
        <v>4600000</v>
      </c>
      <c r="AH433" s="8" t="s">
        <v>1681</v>
      </c>
      <c r="AI433" s="8">
        <v>42884</v>
      </c>
      <c r="AJ433" s="8">
        <v>42893</v>
      </c>
      <c r="AK433" s="8">
        <v>43257</v>
      </c>
      <c r="AL433" s="9" t="s">
        <v>310</v>
      </c>
      <c r="AM433" s="9"/>
      <c r="AN433" s="137"/>
      <c r="AO433" s="9"/>
      <c r="AP433" s="9"/>
      <c r="AQ433" s="9"/>
      <c r="AR433" s="9"/>
      <c r="AS433" s="9"/>
      <c r="AT433" s="9"/>
      <c r="AU433" s="9"/>
      <c r="AV433" s="9"/>
      <c r="AW433" s="9"/>
    </row>
    <row r="434" spans="1:49" s="143" customFormat="1" ht="112.5">
      <c r="A434" s="136">
        <v>3</v>
      </c>
      <c r="B434" s="136" t="s">
        <v>1696</v>
      </c>
      <c r="C434" s="136" t="s">
        <v>131</v>
      </c>
      <c r="D434" s="136" t="s">
        <v>1677</v>
      </c>
      <c r="E434" s="136" t="s">
        <v>71</v>
      </c>
      <c r="F434" s="136">
        <v>845460</v>
      </c>
      <c r="G434" s="10" t="s">
        <v>1697</v>
      </c>
      <c r="H434" s="136" t="s">
        <v>1257</v>
      </c>
      <c r="I434" s="9" t="s">
        <v>565</v>
      </c>
      <c r="J434" s="136" t="s">
        <v>135</v>
      </c>
      <c r="K434" s="136" t="s">
        <v>136</v>
      </c>
      <c r="L434" s="140" t="s">
        <v>137</v>
      </c>
      <c r="M434" s="140" t="s">
        <v>123</v>
      </c>
      <c r="N434" s="136" t="s">
        <v>905</v>
      </c>
      <c r="O434" s="137">
        <f t="shared" si="44"/>
        <v>16915</v>
      </c>
      <c r="P434" s="137">
        <v>2033</v>
      </c>
      <c r="Q434" s="137">
        <v>16915</v>
      </c>
      <c r="R434" s="137">
        <f t="shared" si="43"/>
        <v>19959.7</v>
      </c>
      <c r="S434" s="140" t="str">
        <f t="shared" ref="S434:S435" si="47">IF(R434&gt;10000,"Открытый конкурс","Открытый запрос предложений")</f>
        <v>Открытый конкурс</v>
      </c>
      <c r="T434" s="136" t="s">
        <v>131</v>
      </c>
      <c r="U434" s="140" t="s">
        <v>215</v>
      </c>
      <c r="V434" s="8">
        <v>42980</v>
      </c>
      <c r="W434" s="8">
        <v>43040</v>
      </c>
      <c r="X434" s="9"/>
      <c r="Y434" s="9"/>
      <c r="Z434" s="9"/>
      <c r="AA434" s="9"/>
      <c r="AB434" s="141" t="str">
        <f t="shared" si="45"/>
        <v>Техническое обслуживание инженерных сетей (систем теплоснабжения, холодного и горячего водоснабжения, канализации), обслуживание электроприемников, кондиционеров  и вентиляционных систем, на объектах ВЭС в 2017– 2018гг.</v>
      </c>
      <c r="AC434" s="136" t="s">
        <v>1679</v>
      </c>
      <c r="AD434" s="9">
        <v>796</v>
      </c>
      <c r="AE434" s="9" t="s">
        <v>177</v>
      </c>
      <c r="AF434" s="136" t="s">
        <v>1695</v>
      </c>
      <c r="AG434" s="142">
        <v>4600000</v>
      </c>
      <c r="AH434" s="8" t="s">
        <v>1681</v>
      </c>
      <c r="AI434" s="8">
        <f>AJ434-10</f>
        <v>43060</v>
      </c>
      <c r="AJ434" s="8">
        <v>43070</v>
      </c>
      <c r="AK434" s="8">
        <v>43434</v>
      </c>
      <c r="AL434" s="9" t="s">
        <v>310</v>
      </c>
      <c r="AM434" s="9"/>
      <c r="AN434" s="137"/>
      <c r="AO434" s="9"/>
      <c r="AP434" s="9"/>
      <c r="AQ434" s="9"/>
      <c r="AR434" s="9"/>
      <c r="AS434" s="9"/>
      <c r="AT434" s="9"/>
      <c r="AU434" s="9"/>
      <c r="AV434" s="9"/>
      <c r="AW434" s="9" t="s">
        <v>273</v>
      </c>
    </row>
    <row r="435" spans="1:49" s="143" customFormat="1" ht="78.75">
      <c r="A435" s="136">
        <v>3</v>
      </c>
      <c r="B435" s="136" t="s">
        <v>1698</v>
      </c>
      <c r="C435" s="136" t="s">
        <v>131</v>
      </c>
      <c r="D435" s="136" t="s">
        <v>1677</v>
      </c>
      <c r="E435" s="136" t="s">
        <v>71</v>
      </c>
      <c r="F435" s="136">
        <v>845463</v>
      </c>
      <c r="G435" s="10" t="s">
        <v>1699</v>
      </c>
      <c r="H435" s="136" t="s">
        <v>1883</v>
      </c>
      <c r="I435" s="136" t="s">
        <v>1883</v>
      </c>
      <c r="J435" s="136" t="s">
        <v>135</v>
      </c>
      <c r="K435" s="136" t="s">
        <v>136</v>
      </c>
      <c r="L435" s="140" t="s">
        <v>137</v>
      </c>
      <c r="M435" s="140" t="s">
        <v>96</v>
      </c>
      <c r="N435" s="136" t="s">
        <v>905</v>
      </c>
      <c r="O435" s="137">
        <f t="shared" si="44"/>
        <v>10000</v>
      </c>
      <c r="P435" s="137">
        <f t="shared" ref="P435:P440" si="48">Q435</f>
        <v>10000</v>
      </c>
      <c r="Q435" s="137">
        <v>10000</v>
      </c>
      <c r="R435" s="137">
        <f t="shared" si="43"/>
        <v>11800</v>
      </c>
      <c r="S435" s="140" t="str">
        <f t="shared" si="47"/>
        <v>Открытый конкурс</v>
      </c>
      <c r="T435" s="136" t="s">
        <v>131</v>
      </c>
      <c r="U435" s="140" t="s">
        <v>215</v>
      </c>
      <c r="V435" s="8">
        <v>42767</v>
      </c>
      <c r="W435" s="8">
        <v>42827</v>
      </c>
      <c r="X435" s="9"/>
      <c r="Y435" s="9"/>
      <c r="Z435" s="9"/>
      <c r="AA435" s="9"/>
      <c r="AB435" s="141" t="str">
        <f t="shared" si="45"/>
        <v>Определение технического состояния строительных конструкций, составления паспортов зданий и сооружений  и техническое освидетельствование зданий и сооружений в 2017г.</v>
      </c>
      <c r="AC435" s="136" t="s">
        <v>1679</v>
      </c>
      <c r="AD435" s="9">
        <v>796</v>
      </c>
      <c r="AE435" s="9" t="s">
        <v>177</v>
      </c>
      <c r="AF435" s="136" t="s">
        <v>1700</v>
      </c>
      <c r="AG435" s="142">
        <v>4600000</v>
      </c>
      <c r="AH435" s="8" t="s">
        <v>1681</v>
      </c>
      <c r="AI435" s="8">
        <v>42847</v>
      </c>
      <c r="AJ435" s="8">
        <v>42856</v>
      </c>
      <c r="AK435" s="8">
        <v>43008</v>
      </c>
      <c r="AL435" s="9">
        <v>2017</v>
      </c>
      <c r="AM435" s="9"/>
      <c r="AN435" s="137"/>
      <c r="AO435" s="9"/>
      <c r="AP435" s="9"/>
      <c r="AQ435" s="9"/>
      <c r="AR435" s="9"/>
      <c r="AS435" s="9"/>
      <c r="AT435" s="9"/>
      <c r="AU435" s="9"/>
      <c r="AV435" s="9"/>
      <c r="AW435" s="9"/>
    </row>
    <row r="436" spans="1:49" s="143" customFormat="1" ht="67.5">
      <c r="A436" s="136">
        <v>7</v>
      </c>
      <c r="B436" s="136" t="s">
        <v>1701</v>
      </c>
      <c r="C436" s="136" t="s">
        <v>131</v>
      </c>
      <c r="D436" s="136" t="s">
        <v>1677</v>
      </c>
      <c r="E436" s="136" t="s">
        <v>190</v>
      </c>
      <c r="F436" s="136">
        <v>845465</v>
      </c>
      <c r="G436" s="10" t="s">
        <v>1702</v>
      </c>
      <c r="H436" s="136" t="s">
        <v>1703</v>
      </c>
      <c r="I436" s="9" t="s">
        <v>1704</v>
      </c>
      <c r="J436" s="136" t="s">
        <v>2585</v>
      </c>
      <c r="K436" s="136" t="s">
        <v>136</v>
      </c>
      <c r="L436" s="140" t="s">
        <v>137</v>
      </c>
      <c r="M436" s="140" t="s">
        <v>89</v>
      </c>
      <c r="N436" s="136" t="s">
        <v>1705</v>
      </c>
      <c r="O436" s="137">
        <f t="shared" si="44"/>
        <v>1587.8</v>
      </c>
      <c r="P436" s="137">
        <f t="shared" si="48"/>
        <v>1587.8</v>
      </c>
      <c r="Q436" s="137">
        <v>1587.8</v>
      </c>
      <c r="R436" s="137">
        <f t="shared" si="43"/>
        <v>1873.6039999999998</v>
      </c>
      <c r="S436" s="140" t="s">
        <v>73</v>
      </c>
      <c r="T436" s="136" t="s">
        <v>131</v>
      </c>
      <c r="U436" s="140" t="s">
        <v>224</v>
      </c>
      <c r="V436" s="8">
        <v>42736</v>
      </c>
      <c r="W436" s="8">
        <v>42736</v>
      </c>
      <c r="X436" s="140" t="s">
        <v>1706</v>
      </c>
      <c r="Y436" s="140" t="s">
        <v>1707</v>
      </c>
      <c r="Z436" s="9">
        <v>5011025214</v>
      </c>
      <c r="AA436" s="9">
        <v>501101001</v>
      </c>
      <c r="AB436" s="141" t="s">
        <v>1708</v>
      </c>
      <c r="AC436" s="136" t="s">
        <v>1709</v>
      </c>
      <c r="AD436" s="9">
        <v>233</v>
      </c>
      <c r="AE436" s="9" t="s">
        <v>606</v>
      </c>
      <c r="AF436" s="136" t="s">
        <v>1710</v>
      </c>
      <c r="AG436" s="142">
        <v>4600000</v>
      </c>
      <c r="AH436" s="8" t="s">
        <v>1681</v>
      </c>
      <c r="AI436" s="8">
        <v>42736</v>
      </c>
      <c r="AJ436" s="8">
        <v>42736</v>
      </c>
      <c r="AK436" s="146">
        <v>43100</v>
      </c>
      <c r="AL436" s="9">
        <v>2017</v>
      </c>
      <c r="AM436" s="9"/>
      <c r="AN436" s="137"/>
      <c r="AO436" s="9"/>
      <c r="AP436" s="9"/>
      <c r="AQ436" s="9"/>
      <c r="AR436" s="9"/>
      <c r="AS436" s="9"/>
      <c r="AT436" s="9"/>
      <c r="AU436" s="9"/>
      <c r="AV436" s="9"/>
      <c r="AW436" s="9"/>
    </row>
    <row r="437" spans="1:49" s="143" customFormat="1" ht="67.5">
      <c r="A437" s="136">
        <v>7</v>
      </c>
      <c r="B437" s="136" t="s">
        <v>1711</v>
      </c>
      <c r="C437" s="136" t="s">
        <v>131</v>
      </c>
      <c r="D437" s="136" t="s">
        <v>1677</v>
      </c>
      <c r="E437" s="136" t="s">
        <v>190</v>
      </c>
      <c r="F437" s="136">
        <v>845466</v>
      </c>
      <c r="G437" s="10" t="s">
        <v>1712</v>
      </c>
      <c r="H437" s="136" t="s">
        <v>1703</v>
      </c>
      <c r="I437" s="9" t="s">
        <v>1704</v>
      </c>
      <c r="J437" s="136" t="s">
        <v>2585</v>
      </c>
      <c r="K437" s="136" t="s">
        <v>136</v>
      </c>
      <c r="L437" s="140" t="s">
        <v>137</v>
      </c>
      <c r="M437" s="140" t="s">
        <v>89</v>
      </c>
      <c r="N437" s="136" t="s">
        <v>1705</v>
      </c>
      <c r="O437" s="137">
        <f t="shared" si="44"/>
        <v>850.2</v>
      </c>
      <c r="P437" s="137">
        <f t="shared" si="48"/>
        <v>850.2</v>
      </c>
      <c r="Q437" s="137">
        <v>850.2</v>
      </c>
      <c r="R437" s="137">
        <f t="shared" si="43"/>
        <v>1003.236</v>
      </c>
      <c r="S437" s="140" t="s">
        <v>73</v>
      </c>
      <c r="T437" s="136" t="s">
        <v>131</v>
      </c>
      <c r="U437" s="140" t="s">
        <v>224</v>
      </c>
      <c r="V437" s="8">
        <v>42736</v>
      </c>
      <c r="W437" s="8">
        <v>42736</v>
      </c>
      <c r="X437" s="140" t="s">
        <v>1706</v>
      </c>
      <c r="Y437" s="140" t="s">
        <v>1713</v>
      </c>
      <c r="Z437" s="9">
        <v>5022013517</v>
      </c>
      <c r="AA437" s="9">
        <v>509950001</v>
      </c>
      <c r="AB437" s="141" t="s">
        <v>1708</v>
      </c>
      <c r="AC437" s="136" t="s">
        <v>1709</v>
      </c>
      <c r="AD437" s="9">
        <v>233</v>
      </c>
      <c r="AE437" s="9" t="s">
        <v>606</v>
      </c>
      <c r="AF437" s="136" t="s">
        <v>1714</v>
      </c>
      <c r="AG437" s="142">
        <v>4600000</v>
      </c>
      <c r="AH437" s="8" t="s">
        <v>1681</v>
      </c>
      <c r="AI437" s="8">
        <v>42736</v>
      </c>
      <c r="AJ437" s="8">
        <v>42736</v>
      </c>
      <c r="AK437" s="146">
        <v>43100</v>
      </c>
      <c r="AL437" s="9">
        <v>2017</v>
      </c>
      <c r="AM437" s="9"/>
      <c r="AN437" s="137"/>
      <c r="AO437" s="9"/>
      <c r="AP437" s="9"/>
      <c r="AQ437" s="9"/>
      <c r="AR437" s="9"/>
      <c r="AS437" s="9"/>
      <c r="AT437" s="9"/>
      <c r="AU437" s="9"/>
      <c r="AV437" s="9"/>
      <c r="AW437" s="9"/>
    </row>
    <row r="438" spans="1:49" s="143" customFormat="1" ht="67.5">
      <c r="A438" s="136">
        <v>7</v>
      </c>
      <c r="B438" s="136" t="s">
        <v>1715</v>
      </c>
      <c r="C438" s="136" t="s">
        <v>131</v>
      </c>
      <c r="D438" s="136" t="s">
        <v>1677</v>
      </c>
      <c r="E438" s="136" t="s">
        <v>190</v>
      </c>
      <c r="F438" s="136">
        <v>845467</v>
      </c>
      <c r="G438" s="10" t="s">
        <v>1716</v>
      </c>
      <c r="H438" s="136" t="s">
        <v>1703</v>
      </c>
      <c r="I438" s="9" t="s">
        <v>1704</v>
      </c>
      <c r="J438" s="136" t="s">
        <v>2585</v>
      </c>
      <c r="K438" s="136" t="s">
        <v>136</v>
      </c>
      <c r="L438" s="140" t="s">
        <v>137</v>
      </c>
      <c r="M438" s="140" t="s">
        <v>89</v>
      </c>
      <c r="N438" s="136" t="s">
        <v>1705</v>
      </c>
      <c r="O438" s="137">
        <f t="shared" si="44"/>
        <v>12925.6</v>
      </c>
      <c r="P438" s="137">
        <f t="shared" si="48"/>
        <v>12925.6</v>
      </c>
      <c r="Q438" s="137">
        <v>12925.6</v>
      </c>
      <c r="R438" s="137">
        <f t="shared" si="43"/>
        <v>15252.207999999999</v>
      </c>
      <c r="S438" s="140" t="s">
        <v>73</v>
      </c>
      <c r="T438" s="136" t="s">
        <v>131</v>
      </c>
      <c r="U438" s="140" t="s">
        <v>224</v>
      </c>
      <c r="V438" s="8">
        <v>42736</v>
      </c>
      <c r="W438" s="8">
        <v>42736</v>
      </c>
      <c r="X438" s="140" t="s">
        <v>1706</v>
      </c>
      <c r="Y438" s="140" t="s">
        <v>1717</v>
      </c>
      <c r="Z438" s="9">
        <v>5031100117</v>
      </c>
      <c r="AA438" s="9">
        <v>503101001</v>
      </c>
      <c r="AB438" s="141" t="s">
        <v>1708</v>
      </c>
      <c r="AC438" s="136" t="s">
        <v>1709</v>
      </c>
      <c r="AD438" s="9">
        <v>233</v>
      </c>
      <c r="AE438" s="9" t="s">
        <v>606</v>
      </c>
      <c r="AF438" s="136" t="s">
        <v>1718</v>
      </c>
      <c r="AG438" s="142">
        <v>4600000</v>
      </c>
      <c r="AH438" s="8" t="s">
        <v>1681</v>
      </c>
      <c r="AI438" s="8">
        <v>42736</v>
      </c>
      <c r="AJ438" s="8">
        <v>42736</v>
      </c>
      <c r="AK438" s="146">
        <v>43100</v>
      </c>
      <c r="AL438" s="9">
        <v>2017</v>
      </c>
      <c r="AM438" s="9"/>
      <c r="AN438" s="137"/>
      <c r="AO438" s="9"/>
      <c r="AP438" s="9"/>
      <c r="AQ438" s="9"/>
      <c r="AR438" s="9"/>
      <c r="AS438" s="9"/>
      <c r="AT438" s="9"/>
      <c r="AU438" s="9"/>
      <c r="AV438" s="9"/>
      <c r="AW438" s="9"/>
    </row>
    <row r="439" spans="1:49" s="143" customFormat="1" ht="67.5">
      <c r="A439" s="136">
        <v>7</v>
      </c>
      <c r="B439" s="136" t="s">
        <v>1719</v>
      </c>
      <c r="C439" s="136" t="s">
        <v>131</v>
      </c>
      <c r="D439" s="136" t="s">
        <v>1677</v>
      </c>
      <c r="E439" s="136" t="s">
        <v>190</v>
      </c>
      <c r="F439" s="136">
        <v>845468</v>
      </c>
      <c r="G439" s="10" t="s">
        <v>1720</v>
      </c>
      <c r="H439" s="136" t="s">
        <v>1703</v>
      </c>
      <c r="I439" s="9" t="s">
        <v>1704</v>
      </c>
      <c r="J439" s="136" t="s">
        <v>2585</v>
      </c>
      <c r="K439" s="136" t="s">
        <v>136</v>
      </c>
      <c r="L439" s="140" t="s">
        <v>137</v>
      </c>
      <c r="M439" s="140" t="s">
        <v>89</v>
      </c>
      <c r="N439" s="136" t="s">
        <v>1705</v>
      </c>
      <c r="O439" s="137">
        <f t="shared" si="44"/>
        <v>3571.3</v>
      </c>
      <c r="P439" s="137">
        <f t="shared" si="48"/>
        <v>3571.3</v>
      </c>
      <c r="Q439" s="137">
        <v>3571.3</v>
      </c>
      <c r="R439" s="137">
        <f t="shared" si="43"/>
        <v>4214.134</v>
      </c>
      <c r="S439" s="140" t="s">
        <v>73</v>
      </c>
      <c r="T439" s="136" t="s">
        <v>131</v>
      </c>
      <c r="U439" s="140" t="s">
        <v>224</v>
      </c>
      <c r="V439" s="8">
        <v>42736</v>
      </c>
      <c r="W439" s="8">
        <v>42736</v>
      </c>
      <c r="X439" s="140" t="s">
        <v>1706</v>
      </c>
      <c r="Y439" s="140" t="s">
        <v>1721</v>
      </c>
      <c r="Z439" s="9">
        <v>8602067092</v>
      </c>
      <c r="AA439" s="9">
        <v>504902001</v>
      </c>
      <c r="AB439" s="141" t="s">
        <v>1708</v>
      </c>
      <c r="AC439" s="136" t="s">
        <v>1709</v>
      </c>
      <c r="AD439" s="9">
        <v>233</v>
      </c>
      <c r="AE439" s="9" t="s">
        <v>606</v>
      </c>
      <c r="AF439" s="136" t="s">
        <v>1722</v>
      </c>
      <c r="AG439" s="142">
        <v>4600000</v>
      </c>
      <c r="AH439" s="8" t="s">
        <v>1681</v>
      </c>
      <c r="AI439" s="8">
        <v>42736</v>
      </c>
      <c r="AJ439" s="8">
        <v>42736</v>
      </c>
      <c r="AK439" s="146">
        <v>43100</v>
      </c>
      <c r="AL439" s="9">
        <v>2017</v>
      </c>
      <c r="AM439" s="9"/>
      <c r="AN439" s="137"/>
      <c r="AO439" s="9"/>
      <c r="AP439" s="9"/>
      <c r="AQ439" s="9"/>
      <c r="AR439" s="9"/>
      <c r="AS439" s="9"/>
      <c r="AT439" s="9"/>
      <c r="AU439" s="9"/>
      <c r="AV439" s="9"/>
      <c r="AW439" s="9"/>
    </row>
    <row r="440" spans="1:49" s="143" customFormat="1" ht="67.5">
      <c r="A440" s="136">
        <v>7</v>
      </c>
      <c r="B440" s="136" t="s">
        <v>1723</v>
      </c>
      <c r="C440" s="136" t="s">
        <v>131</v>
      </c>
      <c r="D440" s="136" t="s">
        <v>1677</v>
      </c>
      <c r="E440" s="136" t="s">
        <v>71</v>
      </c>
      <c r="F440" s="136">
        <v>845469</v>
      </c>
      <c r="G440" s="10" t="s">
        <v>1724</v>
      </c>
      <c r="H440" s="136" t="s">
        <v>686</v>
      </c>
      <c r="I440" s="9" t="s">
        <v>1210</v>
      </c>
      <c r="J440" s="136" t="s">
        <v>136</v>
      </c>
      <c r="K440" s="136" t="s">
        <v>136</v>
      </c>
      <c r="L440" s="140" t="s">
        <v>137</v>
      </c>
      <c r="M440" s="140" t="s">
        <v>88</v>
      </c>
      <c r="N440" s="136" t="s">
        <v>1705</v>
      </c>
      <c r="O440" s="137">
        <f t="shared" si="44"/>
        <v>35413.22</v>
      </c>
      <c r="P440" s="137">
        <f t="shared" si="48"/>
        <v>35413.22</v>
      </c>
      <c r="Q440" s="137">
        <v>35413.22</v>
      </c>
      <c r="R440" s="137">
        <f t="shared" si="43"/>
        <v>41787.599600000001</v>
      </c>
      <c r="S440" s="140" t="s">
        <v>73</v>
      </c>
      <c r="T440" s="136" t="s">
        <v>131</v>
      </c>
      <c r="U440" s="140" t="s">
        <v>224</v>
      </c>
      <c r="V440" s="8">
        <v>42736</v>
      </c>
      <c r="W440" s="8">
        <v>42736</v>
      </c>
      <c r="X440" s="140" t="s">
        <v>1706</v>
      </c>
      <c r="Y440" s="140" t="s">
        <v>1725</v>
      </c>
      <c r="Z440" s="9">
        <v>7736520080</v>
      </c>
      <c r="AA440" s="9">
        <v>997450001</v>
      </c>
      <c r="AB440" s="141" t="s">
        <v>1726</v>
      </c>
      <c r="AC440" s="136" t="s">
        <v>1709</v>
      </c>
      <c r="AD440" s="9">
        <v>245</v>
      </c>
      <c r="AE440" s="9" t="s">
        <v>1727</v>
      </c>
      <c r="AF440" s="136" t="s">
        <v>1728</v>
      </c>
      <c r="AG440" s="142">
        <v>4600000</v>
      </c>
      <c r="AH440" s="8" t="s">
        <v>1681</v>
      </c>
      <c r="AI440" s="8">
        <v>42736</v>
      </c>
      <c r="AJ440" s="8">
        <v>42736</v>
      </c>
      <c r="AK440" s="146">
        <v>43100</v>
      </c>
      <c r="AL440" s="9">
        <v>2017</v>
      </c>
      <c r="AM440" s="9" t="s">
        <v>1729</v>
      </c>
      <c r="AN440" s="137"/>
      <c r="AO440" s="9"/>
      <c r="AP440" s="9"/>
      <c r="AQ440" s="9"/>
      <c r="AR440" s="9"/>
      <c r="AS440" s="9"/>
      <c r="AT440" s="9"/>
      <c r="AU440" s="9"/>
      <c r="AV440" s="9"/>
      <c r="AW440" s="9"/>
    </row>
    <row r="441" spans="1:49" s="143" customFormat="1" ht="90">
      <c r="A441" s="136">
        <v>3</v>
      </c>
      <c r="B441" s="136" t="s">
        <v>1732</v>
      </c>
      <c r="C441" s="136" t="s">
        <v>131</v>
      </c>
      <c r="D441" s="136" t="s">
        <v>1510</v>
      </c>
      <c r="E441" s="136" t="s">
        <v>71</v>
      </c>
      <c r="F441" s="136">
        <v>629658</v>
      </c>
      <c r="G441" s="10" t="s">
        <v>1733</v>
      </c>
      <c r="H441" s="136" t="s">
        <v>544</v>
      </c>
      <c r="I441" s="9" t="s">
        <v>455</v>
      </c>
      <c r="J441" s="136" t="s">
        <v>136</v>
      </c>
      <c r="K441" s="136" t="s">
        <v>136</v>
      </c>
      <c r="L441" s="140" t="s">
        <v>137</v>
      </c>
      <c r="M441" s="140" t="s">
        <v>107</v>
      </c>
      <c r="N441" s="136" t="s">
        <v>1734</v>
      </c>
      <c r="O441" s="137">
        <v>7400</v>
      </c>
      <c r="P441" s="137">
        <v>3700</v>
      </c>
      <c r="Q441" s="137">
        <v>7400</v>
      </c>
      <c r="R441" s="137">
        <f t="shared" ref="R441:R459" si="49">Q441*1.18</f>
        <v>8732</v>
      </c>
      <c r="S441" s="136" t="s">
        <v>214</v>
      </c>
      <c r="T441" s="136" t="s">
        <v>131</v>
      </c>
      <c r="U441" s="140" t="s">
        <v>139</v>
      </c>
      <c r="V441" s="8">
        <v>42822</v>
      </c>
      <c r="W441" s="8">
        <v>42867</v>
      </c>
      <c r="X441" s="9"/>
      <c r="Y441" s="9"/>
      <c r="Z441" s="9"/>
      <c r="AA441" s="9"/>
      <c r="AB441" s="141" t="s">
        <v>1733</v>
      </c>
      <c r="AC441" s="136" t="s">
        <v>917</v>
      </c>
      <c r="AD441" s="9" t="s">
        <v>472</v>
      </c>
      <c r="AE441" s="9" t="s">
        <v>473</v>
      </c>
      <c r="AF441" s="136">
        <v>1</v>
      </c>
      <c r="AG441" s="142">
        <v>45</v>
      </c>
      <c r="AH441" s="8" t="s">
        <v>1513</v>
      </c>
      <c r="AI441" s="8">
        <v>42887</v>
      </c>
      <c r="AJ441" s="8">
        <v>42887</v>
      </c>
      <c r="AK441" s="8">
        <v>43251</v>
      </c>
      <c r="AL441" s="9" t="s">
        <v>310</v>
      </c>
      <c r="AM441" s="9"/>
      <c r="AN441" s="137"/>
      <c r="AO441" s="9"/>
      <c r="AP441" s="9"/>
      <c r="AQ441" s="9"/>
      <c r="AR441" s="9"/>
      <c r="AS441" s="9"/>
      <c r="AT441" s="9"/>
      <c r="AU441" s="9"/>
      <c r="AV441" s="9"/>
      <c r="AW441" s="9" t="s">
        <v>273</v>
      </c>
    </row>
    <row r="442" spans="1:49" s="143" customFormat="1" ht="90">
      <c r="A442" s="136">
        <v>3</v>
      </c>
      <c r="B442" s="136" t="s">
        <v>1735</v>
      </c>
      <c r="C442" s="136" t="s">
        <v>131</v>
      </c>
      <c r="D442" s="136" t="s">
        <v>1510</v>
      </c>
      <c r="E442" s="136" t="s">
        <v>71</v>
      </c>
      <c r="F442" s="136">
        <v>629660</v>
      </c>
      <c r="G442" s="10" t="s">
        <v>1736</v>
      </c>
      <c r="H442" s="136" t="s">
        <v>544</v>
      </c>
      <c r="I442" s="9" t="s">
        <v>455</v>
      </c>
      <c r="J442" s="136" t="s">
        <v>136</v>
      </c>
      <c r="K442" s="136" t="s">
        <v>136</v>
      </c>
      <c r="L442" s="140" t="s">
        <v>137</v>
      </c>
      <c r="M442" s="140" t="s">
        <v>107</v>
      </c>
      <c r="N442" s="136" t="s">
        <v>1734</v>
      </c>
      <c r="O442" s="137">
        <v>25677.97</v>
      </c>
      <c r="P442" s="137">
        <v>8559</v>
      </c>
      <c r="Q442" s="137">
        <v>25677.97</v>
      </c>
      <c r="R442" s="137">
        <f t="shared" si="49"/>
        <v>30300.0046</v>
      </c>
      <c r="S442" s="140" t="str">
        <f t="shared" ref="S442:S443" si="50">IF(R442&gt;10000,"Открытый конкурс","Открытый запрос предложений")</f>
        <v>Открытый конкурс</v>
      </c>
      <c r="T442" s="136" t="s">
        <v>131</v>
      </c>
      <c r="U442" s="140" t="s">
        <v>139</v>
      </c>
      <c r="V442" s="8">
        <v>42835</v>
      </c>
      <c r="W442" s="8">
        <v>42891</v>
      </c>
      <c r="X442" s="9"/>
      <c r="Y442" s="9"/>
      <c r="Z442" s="9"/>
      <c r="AA442" s="9"/>
      <c r="AB442" s="141" t="s">
        <v>1736</v>
      </c>
      <c r="AC442" s="136" t="s">
        <v>917</v>
      </c>
      <c r="AD442" s="9" t="s">
        <v>1737</v>
      </c>
      <c r="AE442" s="9" t="s">
        <v>1644</v>
      </c>
      <c r="AF442" s="136">
        <v>1</v>
      </c>
      <c r="AG442" s="142">
        <v>45</v>
      </c>
      <c r="AH442" s="8" t="s">
        <v>1513</v>
      </c>
      <c r="AI442" s="8">
        <v>42914</v>
      </c>
      <c r="AJ442" s="8">
        <v>42914</v>
      </c>
      <c r="AK442" s="8">
        <v>43278</v>
      </c>
      <c r="AL442" s="9" t="s">
        <v>310</v>
      </c>
      <c r="AM442" s="9"/>
      <c r="AN442" s="137"/>
      <c r="AO442" s="9"/>
      <c r="AP442" s="9"/>
      <c r="AQ442" s="9"/>
      <c r="AR442" s="9"/>
      <c r="AS442" s="9"/>
      <c r="AT442" s="9"/>
      <c r="AU442" s="9"/>
      <c r="AV442" s="9"/>
      <c r="AW442" s="9" t="s">
        <v>273</v>
      </c>
    </row>
    <row r="443" spans="1:49" s="143" customFormat="1" ht="78.75">
      <c r="A443" s="136">
        <v>3</v>
      </c>
      <c r="B443" s="136" t="s">
        <v>1738</v>
      </c>
      <c r="C443" s="136" t="s">
        <v>131</v>
      </c>
      <c r="D443" s="136" t="s">
        <v>1510</v>
      </c>
      <c r="E443" s="136" t="s">
        <v>71</v>
      </c>
      <c r="F443" s="136">
        <v>629661</v>
      </c>
      <c r="G443" s="10" t="s">
        <v>1739</v>
      </c>
      <c r="H443" s="136" t="s">
        <v>544</v>
      </c>
      <c r="I443" s="9" t="s">
        <v>455</v>
      </c>
      <c r="J443" s="136" t="s">
        <v>136</v>
      </c>
      <c r="K443" s="136" t="s">
        <v>136</v>
      </c>
      <c r="L443" s="140" t="s">
        <v>137</v>
      </c>
      <c r="M443" s="140" t="s">
        <v>107</v>
      </c>
      <c r="N443" s="136" t="s">
        <v>1734</v>
      </c>
      <c r="O443" s="137">
        <v>11440.68</v>
      </c>
      <c r="P443" s="137">
        <v>0</v>
      </c>
      <c r="Q443" s="137">
        <v>11440.68</v>
      </c>
      <c r="R443" s="137">
        <f t="shared" si="49"/>
        <v>13500.002399999999</v>
      </c>
      <c r="S443" s="140" t="str">
        <f t="shared" si="50"/>
        <v>Открытый конкурс</v>
      </c>
      <c r="T443" s="136" t="s">
        <v>131</v>
      </c>
      <c r="U443" s="140" t="s">
        <v>139</v>
      </c>
      <c r="V443" s="8">
        <v>42949</v>
      </c>
      <c r="W443" s="8">
        <v>43010</v>
      </c>
      <c r="X443" s="9"/>
      <c r="Y443" s="9"/>
      <c r="Z443" s="9"/>
      <c r="AA443" s="9"/>
      <c r="AB443" s="141" t="s">
        <v>1739</v>
      </c>
      <c r="AC443" s="136" t="s">
        <v>917</v>
      </c>
      <c r="AD443" s="9" t="s">
        <v>472</v>
      </c>
      <c r="AE443" s="9" t="s">
        <v>473</v>
      </c>
      <c r="AF443" s="136">
        <v>1</v>
      </c>
      <c r="AG443" s="142">
        <v>45</v>
      </c>
      <c r="AH443" s="8" t="s">
        <v>1513</v>
      </c>
      <c r="AI443" s="8">
        <v>43031</v>
      </c>
      <c r="AJ443" s="8">
        <v>43031</v>
      </c>
      <c r="AK443" s="8">
        <v>43395</v>
      </c>
      <c r="AL443" s="9" t="s">
        <v>310</v>
      </c>
      <c r="AM443" s="9"/>
      <c r="AN443" s="137"/>
      <c r="AO443" s="9"/>
      <c r="AP443" s="9"/>
      <c r="AQ443" s="9"/>
      <c r="AR443" s="9"/>
      <c r="AS443" s="9"/>
      <c r="AT443" s="9"/>
      <c r="AU443" s="9"/>
      <c r="AV443" s="9"/>
      <c r="AW443" s="9" t="s">
        <v>273</v>
      </c>
    </row>
    <row r="444" spans="1:49" s="143" customFormat="1" ht="67.5">
      <c r="A444" s="136">
        <v>3</v>
      </c>
      <c r="B444" s="136" t="s">
        <v>1740</v>
      </c>
      <c r="C444" s="136" t="s">
        <v>131</v>
      </c>
      <c r="D444" s="136" t="s">
        <v>1510</v>
      </c>
      <c r="E444" s="136" t="s">
        <v>71</v>
      </c>
      <c r="F444" s="136">
        <v>629664</v>
      </c>
      <c r="G444" s="10" t="s">
        <v>1741</v>
      </c>
      <c r="H444" s="136" t="s">
        <v>544</v>
      </c>
      <c r="I444" s="9" t="s">
        <v>455</v>
      </c>
      <c r="J444" s="136" t="s">
        <v>136</v>
      </c>
      <c r="K444" s="136" t="s">
        <v>136</v>
      </c>
      <c r="L444" s="140" t="s">
        <v>137</v>
      </c>
      <c r="M444" s="140" t="s">
        <v>107</v>
      </c>
      <c r="N444" s="136" t="s">
        <v>1734</v>
      </c>
      <c r="O444" s="137">
        <v>3389.83</v>
      </c>
      <c r="P444" s="137">
        <v>2542.37</v>
      </c>
      <c r="Q444" s="137">
        <v>3389.83</v>
      </c>
      <c r="R444" s="137">
        <f t="shared" si="49"/>
        <v>3999.9993999999997</v>
      </c>
      <c r="S444" s="136" t="s">
        <v>214</v>
      </c>
      <c r="T444" s="136" t="s">
        <v>131</v>
      </c>
      <c r="U444" s="140" t="s">
        <v>139</v>
      </c>
      <c r="V444" s="8">
        <v>42759</v>
      </c>
      <c r="W444" s="8">
        <v>42804</v>
      </c>
      <c r="X444" s="9"/>
      <c r="Y444" s="9"/>
      <c r="Z444" s="9"/>
      <c r="AA444" s="9"/>
      <c r="AB444" s="141" t="s">
        <v>1741</v>
      </c>
      <c r="AC444" s="136" t="s">
        <v>917</v>
      </c>
      <c r="AD444" s="9" t="s">
        <v>1737</v>
      </c>
      <c r="AE444" s="9" t="s">
        <v>1644</v>
      </c>
      <c r="AF444" s="136">
        <v>1</v>
      </c>
      <c r="AG444" s="142">
        <v>45</v>
      </c>
      <c r="AH444" s="8" t="s">
        <v>1513</v>
      </c>
      <c r="AI444" s="8">
        <v>42826</v>
      </c>
      <c r="AJ444" s="8">
        <v>42826</v>
      </c>
      <c r="AK444" s="8">
        <v>43190</v>
      </c>
      <c r="AL444" s="9" t="s">
        <v>310</v>
      </c>
      <c r="AM444" s="9"/>
      <c r="AN444" s="137"/>
      <c r="AO444" s="9"/>
      <c r="AP444" s="9"/>
      <c r="AQ444" s="9"/>
      <c r="AR444" s="9"/>
      <c r="AS444" s="9"/>
      <c r="AT444" s="9"/>
      <c r="AU444" s="9"/>
      <c r="AV444" s="9"/>
      <c r="AW444" s="9" t="s">
        <v>273</v>
      </c>
    </row>
    <row r="445" spans="1:49" s="143" customFormat="1" ht="56.25">
      <c r="A445" s="136">
        <v>3</v>
      </c>
      <c r="B445" s="136" t="s">
        <v>1742</v>
      </c>
      <c r="C445" s="136" t="s">
        <v>131</v>
      </c>
      <c r="D445" s="136" t="s">
        <v>1510</v>
      </c>
      <c r="E445" s="136" t="s">
        <v>71</v>
      </c>
      <c r="F445" s="136">
        <v>629669</v>
      </c>
      <c r="G445" s="10" t="s">
        <v>1743</v>
      </c>
      <c r="H445" s="136" t="s">
        <v>544</v>
      </c>
      <c r="I445" s="9" t="s">
        <v>455</v>
      </c>
      <c r="J445" s="136" t="s">
        <v>136</v>
      </c>
      <c r="K445" s="136" t="s">
        <v>136</v>
      </c>
      <c r="L445" s="140" t="s">
        <v>137</v>
      </c>
      <c r="M445" s="140" t="s">
        <v>107</v>
      </c>
      <c r="N445" s="136" t="s">
        <v>1734</v>
      </c>
      <c r="O445" s="137">
        <v>1694.915</v>
      </c>
      <c r="P445" s="137">
        <v>1271.18</v>
      </c>
      <c r="Q445" s="137">
        <v>1694.915</v>
      </c>
      <c r="R445" s="137">
        <f t="shared" si="49"/>
        <v>1999.9996999999998</v>
      </c>
      <c r="S445" s="136" t="s">
        <v>214</v>
      </c>
      <c r="T445" s="136" t="s">
        <v>131</v>
      </c>
      <c r="U445" s="140" t="s">
        <v>139</v>
      </c>
      <c r="V445" s="8">
        <v>42759</v>
      </c>
      <c r="W445" s="8">
        <v>42804</v>
      </c>
      <c r="X445" s="9"/>
      <c r="Y445" s="9"/>
      <c r="Z445" s="9"/>
      <c r="AA445" s="9"/>
      <c r="AB445" s="141" t="s">
        <v>1743</v>
      </c>
      <c r="AC445" s="136" t="s">
        <v>917</v>
      </c>
      <c r="AD445" s="9" t="s">
        <v>1737</v>
      </c>
      <c r="AE445" s="9" t="s">
        <v>1644</v>
      </c>
      <c r="AF445" s="136">
        <v>1</v>
      </c>
      <c r="AG445" s="142">
        <v>45</v>
      </c>
      <c r="AH445" s="8" t="s">
        <v>1513</v>
      </c>
      <c r="AI445" s="8">
        <v>42826</v>
      </c>
      <c r="AJ445" s="8">
        <v>42826</v>
      </c>
      <c r="AK445" s="8">
        <v>43190</v>
      </c>
      <c r="AL445" s="9" t="s">
        <v>310</v>
      </c>
      <c r="AM445" s="9"/>
      <c r="AN445" s="137"/>
      <c r="AO445" s="9"/>
      <c r="AP445" s="9"/>
      <c r="AQ445" s="9"/>
      <c r="AR445" s="9"/>
      <c r="AS445" s="9"/>
      <c r="AT445" s="9"/>
      <c r="AU445" s="9"/>
      <c r="AV445" s="9"/>
      <c r="AW445" s="9" t="s">
        <v>273</v>
      </c>
    </row>
    <row r="446" spans="1:49" s="143" customFormat="1" ht="56.25">
      <c r="A446" s="210">
        <v>3</v>
      </c>
      <c r="B446" s="210" t="s">
        <v>1744</v>
      </c>
      <c r="C446" s="210" t="s">
        <v>131</v>
      </c>
      <c r="D446" s="210" t="s">
        <v>1510</v>
      </c>
      <c r="E446" s="210" t="s">
        <v>71</v>
      </c>
      <c r="F446" s="210">
        <v>629674</v>
      </c>
      <c r="G446" s="211" t="s">
        <v>1745</v>
      </c>
      <c r="H446" s="210" t="s">
        <v>544</v>
      </c>
      <c r="I446" s="212" t="s">
        <v>455</v>
      </c>
      <c r="J446" s="210" t="s">
        <v>136</v>
      </c>
      <c r="K446" s="210" t="s">
        <v>136</v>
      </c>
      <c r="L446" s="213" t="s">
        <v>137</v>
      </c>
      <c r="M446" s="213" t="s">
        <v>107</v>
      </c>
      <c r="N446" s="210" t="s">
        <v>1734</v>
      </c>
      <c r="O446" s="214">
        <v>4600</v>
      </c>
      <c r="P446" s="214" t="s">
        <v>2365</v>
      </c>
      <c r="Q446" s="214">
        <v>4600</v>
      </c>
      <c r="R446" s="214">
        <f t="shared" si="49"/>
        <v>5428</v>
      </c>
      <c r="S446" s="210" t="s">
        <v>214</v>
      </c>
      <c r="T446" s="213" t="s">
        <v>131</v>
      </c>
      <c r="U446" s="213" t="s">
        <v>139</v>
      </c>
      <c r="V446" s="215">
        <v>42881</v>
      </c>
      <c r="W446" s="215">
        <v>42926</v>
      </c>
      <c r="X446" s="212"/>
      <c r="Y446" s="212"/>
      <c r="Z446" s="212"/>
      <c r="AA446" s="212"/>
      <c r="AB446" s="216" t="s">
        <v>1745</v>
      </c>
      <c r="AC446" s="210" t="s">
        <v>917</v>
      </c>
      <c r="AD446" s="212" t="s">
        <v>1737</v>
      </c>
      <c r="AE446" s="212" t="s">
        <v>1644</v>
      </c>
      <c r="AF446" s="210">
        <v>1</v>
      </c>
      <c r="AG446" s="217">
        <v>45</v>
      </c>
      <c r="AH446" s="215" t="s">
        <v>1513</v>
      </c>
      <c r="AI446" s="215">
        <v>42948</v>
      </c>
      <c r="AJ446" s="215">
        <v>42948</v>
      </c>
      <c r="AK446" s="215">
        <v>43312</v>
      </c>
      <c r="AL446" s="212" t="s">
        <v>310</v>
      </c>
      <c r="AM446" s="212"/>
      <c r="AN446" s="214"/>
      <c r="AO446" s="212"/>
      <c r="AP446" s="212"/>
      <c r="AQ446" s="212"/>
      <c r="AR446" s="212"/>
      <c r="AS446" s="212"/>
      <c r="AT446" s="212"/>
      <c r="AU446" s="212"/>
      <c r="AV446" s="212"/>
      <c r="AW446" s="212" t="s">
        <v>273</v>
      </c>
    </row>
    <row r="447" spans="1:49" s="143" customFormat="1" ht="56.25">
      <c r="A447" s="194">
        <v>3</v>
      </c>
      <c r="B447" s="194" t="s">
        <v>1746</v>
      </c>
      <c r="C447" s="194" t="s">
        <v>1746</v>
      </c>
      <c r="D447" s="194" t="s">
        <v>5233</v>
      </c>
      <c r="E447" s="194" t="s">
        <v>71</v>
      </c>
      <c r="F447" s="194">
        <v>629674</v>
      </c>
      <c r="G447" s="195" t="s">
        <v>1745</v>
      </c>
      <c r="H447" s="194" t="s">
        <v>544</v>
      </c>
      <c r="I447" s="196" t="s">
        <v>455</v>
      </c>
      <c r="J447" s="194" t="s">
        <v>136</v>
      </c>
      <c r="K447" s="194" t="s">
        <v>136</v>
      </c>
      <c r="L447" s="197" t="s">
        <v>137</v>
      </c>
      <c r="M447" s="197" t="s">
        <v>107</v>
      </c>
      <c r="N447" s="194" t="s">
        <v>1734</v>
      </c>
      <c r="O447" s="198">
        <v>560</v>
      </c>
      <c r="P447" s="198">
        <v>140</v>
      </c>
      <c r="Q447" s="198">
        <v>560</v>
      </c>
      <c r="R447" s="198">
        <f t="shared" si="49"/>
        <v>660.8</v>
      </c>
      <c r="S447" s="194" t="s">
        <v>214</v>
      </c>
      <c r="T447" s="197" t="s">
        <v>131</v>
      </c>
      <c r="U447" s="197" t="s">
        <v>215</v>
      </c>
      <c r="V447" s="199">
        <v>42881</v>
      </c>
      <c r="W447" s="199">
        <v>42926</v>
      </c>
      <c r="X447" s="196"/>
      <c r="Y447" s="196"/>
      <c r="Z447" s="196"/>
      <c r="AA447" s="196"/>
      <c r="AB447" s="200" t="s">
        <v>1745</v>
      </c>
      <c r="AC447" s="194" t="s">
        <v>1747</v>
      </c>
      <c r="AD447" s="196" t="s">
        <v>1737</v>
      </c>
      <c r="AE447" s="196" t="s">
        <v>1644</v>
      </c>
      <c r="AF447" s="194">
        <v>1</v>
      </c>
      <c r="AG447" s="201" t="s">
        <v>1748</v>
      </c>
      <c r="AH447" s="199" t="s">
        <v>1749</v>
      </c>
      <c r="AI447" s="199">
        <v>42948</v>
      </c>
      <c r="AJ447" s="199">
        <v>42948</v>
      </c>
      <c r="AK447" s="199">
        <v>43312</v>
      </c>
      <c r="AL447" s="196" t="s">
        <v>310</v>
      </c>
      <c r="AM447" s="196"/>
      <c r="AN447" s="198"/>
      <c r="AO447" s="196"/>
      <c r="AP447" s="196"/>
      <c r="AQ447" s="196"/>
      <c r="AR447" s="196"/>
      <c r="AS447" s="196"/>
      <c r="AT447" s="196"/>
      <c r="AU447" s="196"/>
      <c r="AV447" s="196"/>
      <c r="AW447" s="196" t="s">
        <v>273</v>
      </c>
    </row>
    <row r="448" spans="1:49" s="143" customFormat="1" ht="56.25">
      <c r="A448" s="194">
        <v>3</v>
      </c>
      <c r="B448" s="194" t="s">
        <v>1746</v>
      </c>
      <c r="C448" s="194" t="s">
        <v>1746</v>
      </c>
      <c r="D448" s="194" t="s">
        <v>5234</v>
      </c>
      <c r="E448" s="194" t="s">
        <v>71</v>
      </c>
      <c r="F448" s="194">
        <v>629674</v>
      </c>
      <c r="G448" s="195" t="s">
        <v>1745</v>
      </c>
      <c r="H448" s="194" t="s">
        <v>544</v>
      </c>
      <c r="I448" s="196" t="s">
        <v>455</v>
      </c>
      <c r="J448" s="194" t="s">
        <v>136</v>
      </c>
      <c r="K448" s="194" t="s">
        <v>136</v>
      </c>
      <c r="L448" s="197" t="s">
        <v>193</v>
      </c>
      <c r="M448" s="197" t="s">
        <v>107</v>
      </c>
      <c r="N448" s="194" t="s">
        <v>1734</v>
      </c>
      <c r="O448" s="198">
        <v>380</v>
      </c>
      <c r="P448" s="198">
        <v>95</v>
      </c>
      <c r="Q448" s="198">
        <v>380</v>
      </c>
      <c r="R448" s="198">
        <f t="shared" si="49"/>
        <v>448.4</v>
      </c>
      <c r="S448" s="194" t="s">
        <v>214</v>
      </c>
      <c r="T448" s="197" t="s">
        <v>131</v>
      </c>
      <c r="U448" s="197" t="s">
        <v>215</v>
      </c>
      <c r="V448" s="199">
        <v>42881</v>
      </c>
      <c r="W448" s="199">
        <v>42926</v>
      </c>
      <c r="X448" s="196"/>
      <c r="Y448" s="196"/>
      <c r="Z448" s="196"/>
      <c r="AA448" s="196"/>
      <c r="AB448" s="200" t="s">
        <v>1745</v>
      </c>
      <c r="AC448" s="194" t="s">
        <v>1747</v>
      </c>
      <c r="AD448" s="196" t="s">
        <v>1737</v>
      </c>
      <c r="AE448" s="196" t="s">
        <v>1644</v>
      </c>
      <c r="AF448" s="194">
        <v>1</v>
      </c>
      <c r="AG448" s="201" t="s">
        <v>1748</v>
      </c>
      <c r="AH448" s="199" t="s">
        <v>1749</v>
      </c>
      <c r="AI448" s="199">
        <v>42948</v>
      </c>
      <c r="AJ448" s="199">
        <v>42948</v>
      </c>
      <c r="AK448" s="199">
        <v>43312</v>
      </c>
      <c r="AL448" s="196" t="s">
        <v>310</v>
      </c>
      <c r="AM448" s="196"/>
      <c r="AN448" s="198"/>
      <c r="AO448" s="196"/>
      <c r="AP448" s="196"/>
      <c r="AQ448" s="196"/>
      <c r="AR448" s="196"/>
      <c r="AS448" s="196"/>
      <c r="AT448" s="196"/>
      <c r="AU448" s="196"/>
      <c r="AV448" s="196"/>
      <c r="AW448" s="196" t="s">
        <v>273</v>
      </c>
    </row>
    <row r="449" spans="1:49" s="143" customFormat="1" ht="56.25">
      <c r="A449" s="194">
        <v>3</v>
      </c>
      <c r="B449" s="194" t="s">
        <v>1746</v>
      </c>
      <c r="C449" s="194" t="s">
        <v>1746</v>
      </c>
      <c r="D449" s="194" t="s">
        <v>5235</v>
      </c>
      <c r="E449" s="194" t="s">
        <v>71</v>
      </c>
      <c r="F449" s="194">
        <v>629674</v>
      </c>
      <c r="G449" s="195" t="s">
        <v>1745</v>
      </c>
      <c r="H449" s="194" t="s">
        <v>544</v>
      </c>
      <c r="I449" s="196" t="s">
        <v>455</v>
      </c>
      <c r="J449" s="194" t="s">
        <v>136</v>
      </c>
      <c r="K449" s="194" t="s">
        <v>136</v>
      </c>
      <c r="L449" s="197" t="s">
        <v>193</v>
      </c>
      <c r="M449" s="197" t="s">
        <v>107</v>
      </c>
      <c r="N449" s="194" t="s">
        <v>1734</v>
      </c>
      <c r="O449" s="198">
        <v>1460</v>
      </c>
      <c r="P449" s="198">
        <v>365</v>
      </c>
      <c r="Q449" s="198">
        <v>1460</v>
      </c>
      <c r="R449" s="198">
        <f t="shared" si="49"/>
        <v>1722.8</v>
      </c>
      <c r="S449" s="194" t="s">
        <v>214</v>
      </c>
      <c r="T449" s="197" t="s">
        <v>131</v>
      </c>
      <c r="U449" s="197" t="s">
        <v>215</v>
      </c>
      <c r="V449" s="199">
        <v>42881</v>
      </c>
      <c r="W449" s="199">
        <v>42926</v>
      </c>
      <c r="X449" s="196"/>
      <c r="Y449" s="196"/>
      <c r="Z449" s="196"/>
      <c r="AA449" s="196"/>
      <c r="AB449" s="200" t="s">
        <v>1745</v>
      </c>
      <c r="AC449" s="194" t="s">
        <v>1747</v>
      </c>
      <c r="AD449" s="196" t="s">
        <v>1737</v>
      </c>
      <c r="AE449" s="196" t="s">
        <v>1644</v>
      </c>
      <c r="AF449" s="194">
        <v>1</v>
      </c>
      <c r="AG449" s="201" t="s">
        <v>1748</v>
      </c>
      <c r="AH449" s="199" t="s">
        <v>1749</v>
      </c>
      <c r="AI449" s="199">
        <v>42948</v>
      </c>
      <c r="AJ449" s="199">
        <v>42948</v>
      </c>
      <c r="AK449" s="199">
        <v>43312</v>
      </c>
      <c r="AL449" s="196" t="s">
        <v>310</v>
      </c>
      <c r="AM449" s="196"/>
      <c r="AN449" s="198"/>
      <c r="AO449" s="196"/>
      <c r="AP449" s="196"/>
      <c r="AQ449" s="196"/>
      <c r="AR449" s="196"/>
      <c r="AS449" s="196"/>
      <c r="AT449" s="196"/>
      <c r="AU449" s="196"/>
      <c r="AV449" s="196"/>
      <c r="AW449" s="196" t="s">
        <v>273</v>
      </c>
    </row>
    <row r="450" spans="1:49" s="143" customFormat="1" ht="56.25">
      <c r="A450" s="194">
        <v>3</v>
      </c>
      <c r="B450" s="194" t="s">
        <v>1746</v>
      </c>
      <c r="C450" s="194" t="s">
        <v>1746</v>
      </c>
      <c r="D450" s="194" t="s">
        <v>5236</v>
      </c>
      <c r="E450" s="194" t="s">
        <v>71</v>
      </c>
      <c r="F450" s="194">
        <v>629674</v>
      </c>
      <c r="G450" s="195" t="s">
        <v>1745</v>
      </c>
      <c r="H450" s="194" t="s">
        <v>544</v>
      </c>
      <c r="I450" s="196" t="s">
        <v>455</v>
      </c>
      <c r="J450" s="194" t="s">
        <v>136</v>
      </c>
      <c r="K450" s="194" t="s">
        <v>136</v>
      </c>
      <c r="L450" s="197" t="s">
        <v>193</v>
      </c>
      <c r="M450" s="197" t="s">
        <v>107</v>
      </c>
      <c r="N450" s="194" t="s">
        <v>1734</v>
      </c>
      <c r="O450" s="198">
        <v>860</v>
      </c>
      <c r="P450" s="198">
        <v>215</v>
      </c>
      <c r="Q450" s="198">
        <v>860</v>
      </c>
      <c r="R450" s="198">
        <f t="shared" si="49"/>
        <v>1014.8</v>
      </c>
      <c r="S450" s="194" t="s">
        <v>214</v>
      </c>
      <c r="T450" s="197" t="s">
        <v>131</v>
      </c>
      <c r="U450" s="197" t="s">
        <v>215</v>
      </c>
      <c r="V450" s="199">
        <v>42881</v>
      </c>
      <c r="W450" s="199">
        <v>42926</v>
      </c>
      <c r="X450" s="196"/>
      <c r="Y450" s="196"/>
      <c r="Z450" s="196"/>
      <c r="AA450" s="196"/>
      <c r="AB450" s="200" t="s">
        <v>1745</v>
      </c>
      <c r="AC450" s="194" t="s">
        <v>1747</v>
      </c>
      <c r="AD450" s="196" t="s">
        <v>1737</v>
      </c>
      <c r="AE450" s="196" t="s">
        <v>1644</v>
      </c>
      <c r="AF450" s="194">
        <v>1</v>
      </c>
      <c r="AG450" s="201" t="s">
        <v>1748</v>
      </c>
      <c r="AH450" s="199" t="s">
        <v>1749</v>
      </c>
      <c r="AI450" s="199">
        <v>42948</v>
      </c>
      <c r="AJ450" s="199">
        <v>42948</v>
      </c>
      <c r="AK450" s="199">
        <v>43312</v>
      </c>
      <c r="AL450" s="196" t="s">
        <v>310</v>
      </c>
      <c r="AM450" s="196"/>
      <c r="AN450" s="198"/>
      <c r="AO450" s="196"/>
      <c r="AP450" s="196"/>
      <c r="AQ450" s="196"/>
      <c r="AR450" s="196"/>
      <c r="AS450" s="196"/>
      <c r="AT450" s="196"/>
      <c r="AU450" s="196"/>
      <c r="AV450" s="196"/>
      <c r="AW450" s="196" t="s">
        <v>273</v>
      </c>
    </row>
    <row r="451" spans="1:49" s="143" customFormat="1" ht="56.25">
      <c r="A451" s="194">
        <v>3</v>
      </c>
      <c r="B451" s="194" t="s">
        <v>1746</v>
      </c>
      <c r="C451" s="194" t="s">
        <v>1746</v>
      </c>
      <c r="D451" s="194" t="s">
        <v>5237</v>
      </c>
      <c r="E451" s="194" t="s">
        <v>71</v>
      </c>
      <c r="F451" s="194">
        <v>629674</v>
      </c>
      <c r="G451" s="195" t="s">
        <v>1745</v>
      </c>
      <c r="H451" s="194" t="s">
        <v>544</v>
      </c>
      <c r="I451" s="196" t="s">
        <v>455</v>
      </c>
      <c r="J451" s="194" t="s">
        <v>136</v>
      </c>
      <c r="K451" s="194" t="s">
        <v>136</v>
      </c>
      <c r="L451" s="197" t="s">
        <v>193</v>
      </c>
      <c r="M451" s="197" t="s">
        <v>107</v>
      </c>
      <c r="N451" s="194" t="s">
        <v>1734</v>
      </c>
      <c r="O451" s="198">
        <v>1340</v>
      </c>
      <c r="P451" s="198">
        <v>335</v>
      </c>
      <c r="Q451" s="198">
        <v>1340</v>
      </c>
      <c r="R451" s="198">
        <f t="shared" si="49"/>
        <v>1581.1999999999998</v>
      </c>
      <c r="S451" s="194" t="s">
        <v>214</v>
      </c>
      <c r="T451" s="197" t="s">
        <v>131</v>
      </c>
      <c r="U451" s="197" t="s">
        <v>215</v>
      </c>
      <c r="V451" s="199">
        <v>42881</v>
      </c>
      <c r="W451" s="199">
        <v>42926</v>
      </c>
      <c r="X451" s="196"/>
      <c r="Y451" s="196"/>
      <c r="Z451" s="196"/>
      <c r="AA451" s="196"/>
      <c r="AB451" s="200" t="s">
        <v>1745</v>
      </c>
      <c r="AC451" s="194" t="s">
        <v>1747</v>
      </c>
      <c r="AD451" s="196" t="s">
        <v>1737</v>
      </c>
      <c r="AE451" s="196" t="s">
        <v>1644</v>
      </c>
      <c r="AF451" s="194">
        <v>1</v>
      </c>
      <c r="AG451" s="201" t="s">
        <v>1748</v>
      </c>
      <c r="AH451" s="199" t="s">
        <v>1749</v>
      </c>
      <c r="AI451" s="199">
        <v>42948</v>
      </c>
      <c r="AJ451" s="199">
        <v>42948</v>
      </c>
      <c r="AK451" s="199">
        <v>43312</v>
      </c>
      <c r="AL451" s="196" t="s">
        <v>310</v>
      </c>
      <c r="AM451" s="196"/>
      <c r="AN451" s="198"/>
      <c r="AO451" s="196"/>
      <c r="AP451" s="196"/>
      <c r="AQ451" s="196"/>
      <c r="AR451" s="196"/>
      <c r="AS451" s="196"/>
      <c r="AT451" s="196"/>
      <c r="AU451" s="196"/>
      <c r="AV451" s="196"/>
      <c r="AW451" s="196" t="s">
        <v>273</v>
      </c>
    </row>
    <row r="452" spans="1:49" s="143" customFormat="1" ht="56.25" customHeight="1">
      <c r="A452" s="210">
        <v>3</v>
      </c>
      <c r="B452" s="210" t="s">
        <v>1750</v>
      </c>
      <c r="C452" s="210" t="s">
        <v>131</v>
      </c>
      <c r="D452" s="210" t="s">
        <v>1510</v>
      </c>
      <c r="E452" s="210" t="s">
        <v>71</v>
      </c>
      <c r="F452" s="210">
        <v>629672</v>
      </c>
      <c r="G452" s="211" t="s">
        <v>1751</v>
      </c>
      <c r="H452" s="210" t="s">
        <v>544</v>
      </c>
      <c r="I452" s="212" t="s">
        <v>455</v>
      </c>
      <c r="J452" s="210" t="s">
        <v>136</v>
      </c>
      <c r="K452" s="210" t="s">
        <v>136</v>
      </c>
      <c r="L452" s="213" t="s">
        <v>137</v>
      </c>
      <c r="M452" s="213" t="s">
        <v>107</v>
      </c>
      <c r="N452" s="210" t="s">
        <v>1734</v>
      </c>
      <c r="O452" s="214">
        <v>4400</v>
      </c>
      <c r="P452" s="214" t="s">
        <v>2365</v>
      </c>
      <c r="Q452" s="214">
        <v>4400</v>
      </c>
      <c r="R452" s="214">
        <f t="shared" si="49"/>
        <v>5192</v>
      </c>
      <c r="S452" s="210" t="s">
        <v>214</v>
      </c>
      <c r="T452" s="213" t="s">
        <v>131</v>
      </c>
      <c r="U452" s="213" t="s">
        <v>139</v>
      </c>
      <c r="V452" s="215">
        <v>42776</v>
      </c>
      <c r="W452" s="215">
        <v>42825</v>
      </c>
      <c r="X452" s="212"/>
      <c r="Y452" s="212"/>
      <c r="Z452" s="212"/>
      <c r="AA452" s="212"/>
      <c r="AB452" s="216" t="s">
        <v>1751</v>
      </c>
      <c r="AC452" s="210" t="s">
        <v>917</v>
      </c>
      <c r="AD452" s="212" t="s">
        <v>1737</v>
      </c>
      <c r="AE452" s="212" t="s">
        <v>1644</v>
      </c>
      <c r="AF452" s="210">
        <v>1</v>
      </c>
      <c r="AG452" s="217">
        <v>45</v>
      </c>
      <c r="AH452" s="215" t="s">
        <v>1513</v>
      </c>
      <c r="AI452" s="215">
        <v>42844</v>
      </c>
      <c r="AJ452" s="215">
        <v>42844</v>
      </c>
      <c r="AK452" s="215">
        <v>43208</v>
      </c>
      <c r="AL452" s="212" t="s">
        <v>310</v>
      </c>
      <c r="AM452" s="212"/>
      <c r="AN452" s="214"/>
      <c r="AO452" s="212"/>
      <c r="AP452" s="212"/>
      <c r="AQ452" s="212"/>
      <c r="AR452" s="212"/>
      <c r="AS452" s="212"/>
      <c r="AT452" s="212"/>
      <c r="AU452" s="212"/>
      <c r="AV452" s="212"/>
      <c r="AW452" s="212" t="s">
        <v>273</v>
      </c>
    </row>
    <row r="453" spans="1:49" s="143" customFormat="1" ht="67.5">
      <c r="A453" s="194">
        <v>3</v>
      </c>
      <c r="B453" s="194" t="s">
        <v>1752</v>
      </c>
      <c r="C453" s="194" t="s">
        <v>1752</v>
      </c>
      <c r="D453" s="194" t="s">
        <v>5233</v>
      </c>
      <c r="E453" s="194" t="s">
        <v>71</v>
      </c>
      <c r="F453" s="194">
        <v>629672</v>
      </c>
      <c r="G453" s="195" t="s">
        <v>1751</v>
      </c>
      <c r="H453" s="194" t="s">
        <v>544</v>
      </c>
      <c r="I453" s="196" t="s">
        <v>455</v>
      </c>
      <c r="J453" s="194" t="s">
        <v>136</v>
      </c>
      <c r="K453" s="194" t="s">
        <v>136</v>
      </c>
      <c r="L453" s="197" t="s">
        <v>137</v>
      </c>
      <c r="M453" s="197" t="s">
        <v>107</v>
      </c>
      <c r="N453" s="194" t="s">
        <v>1734</v>
      </c>
      <c r="O453" s="198">
        <v>1113.3320000000001</v>
      </c>
      <c r="P453" s="198">
        <v>835</v>
      </c>
      <c r="Q453" s="198">
        <v>1113.3320000000001</v>
      </c>
      <c r="R453" s="198">
        <f t="shared" si="49"/>
        <v>1313.7317600000001</v>
      </c>
      <c r="S453" s="194" t="s">
        <v>214</v>
      </c>
      <c r="T453" s="197" t="s">
        <v>131</v>
      </c>
      <c r="U453" s="197" t="s">
        <v>215</v>
      </c>
      <c r="V453" s="199">
        <v>42776</v>
      </c>
      <c r="W453" s="199">
        <v>42825</v>
      </c>
      <c r="X453" s="196"/>
      <c r="Y453" s="196"/>
      <c r="Z453" s="196"/>
      <c r="AA453" s="196"/>
      <c r="AB453" s="200" t="s">
        <v>1751</v>
      </c>
      <c r="AC453" s="194" t="s">
        <v>1747</v>
      </c>
      <c r="AD453" s="196" t="s">
        <v>1737</v>
      </c>
      <c r="AE453" s="196" t="s">
        <v>1644</v>
      </c>
      <c r="AF453" s="194">
        <v>1</v>
      </c>
      <c r="AG453" s="201" t="s">
        <v>1748</v>
      </c>
      <c r="AH453" s="199" t="s">
        <v>1749</v>
      </c>
      <c r="AI453" s="199">
        <v>42844</v>
      </c>
      <c r="AJ453" s="199">
        <v>42844</v>
      </c>
      <c r="AK453" s="199">
        <v>43208</v>
      </c>
      <c r="AL453" s="196" t="s">
        <v>310</v>
      </c>
      <c r="AM453" s="196"/>
      <c r="AN453" s="198"/>
      <c r="AO453" s="196"/>
      <c r="AP453" s="196"/>
      <c r="AQ453" s="196"/>
      <c r="AR453" s="196"/>
      <c r="AS453" s="196"/>
      <c r="AT453" s="196"/>
      <c r="AU453" s="196"/>
      <c r="AV453" s="196"/>
      <c r="AW453" s="196" t="s">
        <v>273</v>
      </c>
    </row>
    <row r="454" spans="1:49" s="143" customFormat="1" ht="67.5">
      <c r="A454" s="194">
        <v>3</v>
      </c>
      <c r="B454" s="194" t="s">
        <v>1752</v>
      </c>
      <c r="C454" s="194" t="s">
        <v>1752</v>
      </c>
      <c r="D454" s="194" t="s">
        <v>5234</v>
      </c>
      <c r="E454" s="194" t="s">
        <v>71</v>
      </c>
      <c r="F454" s="194">
        <v>629672</v>
      </c>
      <c r="G454" s="195" t="s">
        <v>1751</v>
      </c>
      <c r="H454" s="194" t="s">
        <v>544</v>
      </c>
      <c r="I454" s="196" t="s">
        <v>455</v>
      </c>
      <c r="J454" s="194" t="s">
        <v>136</v>
      </c>
      <c r="K454" s="194" t="s">
        <v>136</v>
      </c>
      <c r="L454" s="197" t="s">
        <v>193</v>
      </c>
      <c r="M454" s="197" t="s">
        <v>107</v>
      </c>
      <c r="N454" s="194" t="s">
        <v>1734</v>
      </c>
      <c r="O454" s="198">
        <v>492</v>
      </c>
      <c r="P454" s="198">
        <v>369</v>
      </c>
      <c r="Q454" s="198">
        <v>492</v>
      </c>
      <c r="R454" s="198">
        <f t="shared" si="49"/>
        <v>580.55999999999995</v>
      </c>
      <c r="S454" s="194" t="s">
        <v>214</v>
      </c>
      <c r="T454" s="197" t="s">
        <v>131</v>
      </c>
      <c r="U454" s="197" t="s">
        <v>215</v>
      </c>
      <c r="V454" s="199">
        <v>42776</v>
      </c>
      <c r="W454" s="199">
        <v>42825</v>
      </c>
      <c r="X454" s="196"/>
      <c r="Y454" s="196"/>
      <c r="Z454" s="196"/>
      <c r="AA454" s="196"/>
      <c r="AB454" s="200" t="s">
        <v>1751</v>
      </c>
      <c r="AC454" s="194" t="s">
        <v>1747</v>
      </c>
      <c r="AD454" s="196" t="s">
        <v>1737</v>
      </c>
      <c r="AE454" s="196" t="s">
        <v>1644</v>
      </c>
      <c r="AF454" s="194">
        <v>1</v>
      </c>
      <c r="AG454" s="201" t="s">
        <v>1748</v>
      </c>
      <c r="AH454" s="199" t="s">
        <v>1749</v>
      </c>
      <c r="AI454" s="199">
        <v>42844</v>
      </c>
      <c r="AJ454" s="199">
        <v>42844</v>
      </c>
      <c r="AK454" s="199">
        <v>43208</v>
      </c>
      <c r="AL454" s="196" t="s">
        <v>310</v>
      </c>
      <c r="AM454" s="196"/>
      <c r="AN454" s="198"/>
      <c r="AO454" s="196"/>
      <c r="AP454" s="196"/>
      <c r="AQ454" s="196"/>
      <c r="AR454" s="196"/>
      <c r="AS454" s="196"/>
      <c r="AT454" s="196"/>
      <c r="AU454" s="196"/>
      <c r="AV454" s="196"/>
      <c r="AW454" s="196" t="s">
        <v>273</v>
      </c>
    </row>
    <row r="455" spans="1:49" s="143" customFormat="1" ht="67.5">
      <c r="A455" s="194">
        <v>3</v>
      </c>
      <c r="B455" s="194" t="s">
        <v>1752</v>
      </c>
      <c r="C455" s="194" t="s">
        <v>1752</v>
      </c>
      <c r="D455" s="194" t="s">
        <v>5235</v>
      </c>
      <c r="E455" s="194" t="s">
        <v>71</v>
      </c>
      <c r="F455" s="194">
        <v>629672</v>
      </c>
      <c r="G455" s="195" t="s">
        <v>1751</v>
      </c>
      <c r="H455" s="194" t="s">
        <v>544</v>
      </c>
      <c r="I455" s="196" t="s">
        <v>455</v>
      </c>
      <c r="J455" s="194" t="s">
        <v>136</v>
      </c>
      <c r="K455" s="194" t="s">
        <v>136</v>
      </c>
      <c r="L455" s="197" t="s">
        <v>193</v>
      </c>
      <c r="M455" s="197" t="s">
        <v>107</v>
      </c>
      <c r="N455" s="194" t="s">
        <v>1734</v>
      </c>
      <c r="O455" s="198">
        <v>957.33199999999999</v>
      </c>
      <c r="P455" s="198">
        <v>718</v>
      </c>
      <c r="Q455" s="198">
        <v>957.33199999999999</v>
      </c>
      <c r="R455" s="198">
        <f t="shared" si="49"/>
        <v>1129.65176</v>
      </c>
      <c r="S455" s="194" t="s">
        <v>214</v>
      </c>
      <c r="T455" s="197" t="s">
        <v>131</v>
      </c>
      <c r="U455" s="197" t="s">
        <v>215</v>
      </c>
      <c r="V455" s="199">
        <v>42776</v>
      </c>
      <c r="W455" s="199">
        <v>42825</v>
      </c>
      <c r="X455" s="196"/>
      <c r="Y455" s="196"/>
      <c r="Z455" s="196"/>
      <c r="AA455" s="196"/>
      <c r="AB455" s="200" t="s">
        <v>1751</v>
      </c>
      <c r="AC455" s="194" t="s">
        <v>1747</v>
      </c>
      <c r="AD455" s="196" t="s">
        <v>1737</v>
      </c>
      <c r="AE455" s="196" t="s">
        <v>1644</v>
      </c>
      <c r="AF455" s="194">
        <v>1</v>
      </c>
      <c r="AG455" s="201" t="s">
        <v>1748</v>
      </c>
      <c r="AH455" s="199" t="s">
        <v>1749</v>
      </c>
      <c r="AI455" s="199">
        <v>42844</v>
      </c>
      <c r="AJ455" s="199">
        <v>42844</v>
      </c>
      <c r="AK455" s="199">
        <v>43208</v>
      </c>
      <c r="AL455" s="196" t="s">
        <v>310</v>
      </c>
      <c r="AM455" s="196"/>
      <c r="AN455" s="198"/>
      <c r="AO455" s="196"/>
      <c r="AP455" s="196"/>
      <c r="AQ455" s="196"/>
      <c r="AR455" s="196"/>
      <c r="AS455" s="196"/>
      <c r="AT455" s="196"/>
      <c r="AU455" s="196"/>
      <c r="AV455" s="196"/>
      <c r="AW455" s="196" t="s">
        <v>273</v>
      </c>
    </row>
    <row r="456" spans="1:49" s="143" customFormat="1" ht="67.5">
      <c r="A456" s="194">
        <v>3</v>
      </c>
      <c r="B456" s="194" t="s">
        <v>1752</v>
      </c>
      <c r="C456" s="194" t="s">
        <v>1752</v>
      </c>
      <c r="D456" s="194" t="s">
        <v>5236</v>
      </c>
      <c r="E456" s="194" t="s">
        <v>71</v>
      </c>
      <c r="F456" s="194">
        <v>629672</v>
      </c>
      <c r="G456" s="195" t="s">
        <v>1751</v>
      </c>
      <c r="H456" s="194" t="s">
        <v>544</v>
      </c>
      <c r="I456" s="196" t="s">
        <v>455</v>
      </c>
      <c r="J456" s="194" t="s">
        <v>136</v>
      </c>
      <c r="K456" s="194" t="s">
        <v>136</v>
      </c>
      <c r="L456" s="197" t="s">
        <v>193</v>
      </c>
      <c r="M456" s="197" t="s">
        <v>107</v>
      </c>
      <c r="N456" s="194" t="s">
        <v>1734</v>
      </c>
      <c r="O456" s="198">
        <v>776</v>
      </c>
      <c r="P456" s="198">
        <v>582</v>
      </c>
      <c r="Q456" s="198">
        <v>776</v>
      </c>
      <c r="R456" s="198">
        <f t="shared" si="49"/>
        <v>915.68</v>
      </c>
      <c r="S456" s="194" t="s">
        <v>214</v>
      </c>
      <c r="T456" s="197" t="s">
        <v>131</v>
      </c>
      <c r="U456" s="197" t="s">
        <v>215</v>
      </c>
      <c r="V456" s="199">
        <v>42776</v>
      </c>
      <c r="W456" s="199">
        <v>42825</v>
      </c>
      <c r="X456" s="196"/>
      <c r="Y456" s="196"/>
      <c r="Z456" s="196"/>
      <c r="AA456" s="196"/>
      <c r="AB456" s="200" t="s">
        <v>1751</v>
      </c>
      <c r="AC456" s="194" t="s">
        <v>1747</v>
      </c>
      <c r="AD456" s="196" t="s">
        <v>1737</v>
      </c>
      <c r="AE456" s="196" t="s">
        <v>1644</v>
      </c>
      <c r="AF456" s="194">
        <v>1</v>
      </c>
      <c r="AG456" s="201" t="s">
        <v>1748</v>
      </c>
      <c r="AH456" s="199" t="s">
        <v>1749</v>
      </c>
      <c r="AI456" s="199">
        <v>42844</v>
      </c>
      <c r="AJ456" s="199">
        <v>42844</v>
      </c>
      <c r="AK456" s="199">
        <v>43208</v>
      </c>
      <c r="AL456" s="196" t="s">
        <v>310</v>
      </c>
      <c r="AM456" s="196"/>
      <c r="AN456" s="198"/>
      <c r="AO456" s="196"/>
      <c r="AP456" s="196"/>
      <c r="AQ456" s="196"/>
      <c r="AR456" s="196"/>
      <c r="AS456" s="196"/>
      <c r="AT456" s="196"/>
      <c r="AU456" s="196"/>
      <c r="AV456" s="196"/>
      <c r="AW456" s="196" t="s">
        <v>273</v>
      </c>
    </row>
    <row r="457" spans="1:49" s="143" customFormat="1" ht="67.5">
      <c r="A457" s="194">
        <v>3</v>
      </c>
      <c r="B457" s="194" t="s">
        <v>1752</v>
      </c>
      <c r="C457" s="194" t="s">
        <v>1752</v>
      </c>
      <c r="D457" s="194" t="s">
        <v>5237</v>
      </c>
      <c r="E457" s="194" t="s">
        <v>71</v>
      </c>
      <c r="F457" s="194">
        <v>629672</v>
      </c>
      <c r="G457" s="195" t="s">
        <v>1751</v>
      </c>
      <c r="H457" s="194" t="s">
        <v>544</v>
      </c>
      <c r="I457" s="196" t="s">
        <v>455</v>
      </c>
      <c r="J457" s="194" t="s">
        <v>136</v>
      </c>
      <c r="K457" s="194" t="s">
        <v>136</v>
      </c>
      <c r="L457" s="197" t="s">
        <v>193</v>
      </c>
      <c r="M457" s="197" t="s">
        <v>107</v>
      </c>
      <c r="N457" s="194" t="s">
        <v>1734</v>
      </c>
      <c r="O457" s="198">
        <v>1061.3320000000001</v>
      </c>
      <c r="P457" s="198">
        <v>796</v>
      </c>
      <c r="Q457" s="198">
        <v>1061.3320000000001</v>
      </c>
      <c r="R457" s="198">
        <f t="shared" si="49"/>
        <v>1252.37176</v>
      </c>
      <c r="S457" s="194" t="s">
        <v>214</v>
      </c>
      <c r="T457" s="197" t="s">
        <v>131</v>
      </c>
      <c r="U457" s="197" t="s">
        <v>215</v>
      </c>
      <c r="V457" s="199">
        <v>42776</v>
      </c>
      <c r="W457" s="199">
        <v>42825</v>
      </c>
      <c r="X457" s="196"/>
      <c r="Y457" s="196"/>
      <c r="Z457" s="196"/>
      <c r="AA457" s="196"/>
      <c r="AB457" s="200" t="s">
        <v>1751</v>
      </c>
      <c r="AC457" s="194" t="s">
        <v>1747</v>
      </c>
      <c r="AD457" s="196" t="s">
        <v>1737</v>
      </c>
      <c r="AE457" s="196" t="s">
        <v>1644</v>
      </c>
      <c r="AF457" s="194">
        <v>1</v>
      </c>
      <c r="AG457" s="201" t="s">
        <v>1748</v>
      </c>
      <c r="AH457" s="199" t="s">
        <v>1749</v>
      </c>
      <c r="AI457" s="199">
        <v>42844</v>
      </c>
      <c r="AJ457" s="199">
        <v>42844</v>
      </c>
      <c r="AK457" s="199">
        <v>43208</v>
      </c>
      <c r="AL457" s="196" t="s">
        <v>310</v>
      </c>
      <c r="AM457" s="196"/>
      <c r="AN457" s="198"/>
      <c r="AO457" s="196"/>
      <c r="AP457" s="196"/>
      <c r="AQ457" s="196"/>
      <c r="AR457" s="196"/>
      <c r="AS457" s="196"/>
      <c r="AT457" s="196"/>
      <c r="AU457" s="196"/>
      <c r="AV457" s="196"/>
      <c r="AW457" s="196" t="s">
        <v>273</v>
      </c>
    </row>
    <row r="458" spans="1:49" s="143" customFormat="1" ht="90">
      <c r="A458" s="136">
        <v>6</v>
      </c>
      <c r="B458" s="136" t="s">
        <v>1754</v>
      </c>
      <c r="C458" s="136" t="s">
        <v>131</v>
      </c>
      <c r="D458" s="136" t="s">
        <v>1755</v>
      </c>
      <c r="E458" s="136" t="s">
        <v>71</v>
      </c>
      <c r="F458" s="136">
        <v>629677</v>
      </c>
      <c r="G458" s="10" t="s">
        <v>1756</v>
      </c>
      <c r="H458" s="136">
        <v>74</v>
      </c>
      <c r="I458" s="9" t="s">
        <v>1757</v>
      </c>
      <c r="J458" s="136" t="s">
        <v>136</v>
      </c>
      <c r="K458" s="136" t="s">
        <v>135</v>
      </c>
      <c r="L458" s="140" t="s">
        <v>137</v>
      </c>
      <c r="M458" s="169" t="s">
        <v>116</v>
      </c>
      <c r="N458" s="136" t="s">
        <v>1758</v>
      </c>
      <c r="O458" s="137">
        <v>5923.7280000000001</v>
      </c>
      <c r="P458" s="137">
        <v>5923.7280000000001</v>
      </c>
      <c r="Q458" s="137">
        <v>5923.7280000000001</v>
      </c>
      <c r="R458" s="137">
        <f t="shared" si="49"/>
        <v>6989.9990399999997</v>
      </c>
      <c r="S458" s="140" t="s">
        <v>214</v>
      </c>
      <c r="T458" s="140" t="s">
        <v>131</v>
      </c>
      <c r="U458" s="140" t="s">
        <v>139</v>
      </c>
      <c r="V458" s="8">
        <v>42731</v>
      </c>
      <c r="W458" s="8">
        <v>42776</v>
      </c>
      <c r="X458" s="9"/>
      <c r="Y458" s="9"/>
      <c r="Z458" s="9"/>
      <c r="AA458" s="9"/>
      <c r="AB458" s="141" t="s">
        <v>1756</v>
      </c>
      <c r="AC458" s="136" t="s">
        <v>209</v>
      </c>
      <c r="AD458" s="9">
        <v>796</v>
      </c>
      <c r="AE458" s="9" t="s">
        <v>177</v>
      </c>
      <c r="AF458" s="136">
        <v>1</v>
      </c>
      <c r="AG458" s="142">
        <v>46</v>
      </c>
      <c r="AH458" s="8" t="s">
        <v>1605</v>
      </c>
      <c r="AI458" s="8">
        <v>42795</v>
      </c>
      <c r="AJ458" s="146">
        <v>42795</v>
      </c>
      <c r="AK458" s="8">
        <v>42887</v>
      </c>
      <c r="AL458" s="9">
        <v>2017</v>
      </c>
      <c r="AM458" s="9"/>
      <c r="AN458" s="137"/>
      <c r="AO458" s="9"/>
      <c r="AP458" s="9"/>
      <c r="AQ458" s="9"/>
      <c r="AR458" s="9"/>
      <c r="AS458" s="9"/>
      <c r="AT458" s="9"/>
      <c r="AU458" s="9"/>
      <c r="AV458" s="9"/>
      <c r="AW458" s="9"/>
    </row>
    <row r="459" spans="1:49" s="143" customFormat="1" ht="56.25">
      <c r="A459" s="136">
        <v>6</v>
      </c>
      <c r="B459" s="136" t="s">
        <v>1759</v>
      </c>
      <c r="C459" s="136" t="s">
        <v>131</v>
      </c>
      <c r="D459" s="136" t="s">
        <v>1755</v>
      </c>
      <c r="E459" s="136" t="s">
        <v>71</v>
      </c>
      <c r="F459" s="136">
        <v>629683</v>
      </c>
      <c r="G459" s="10" t="s">
        <v>1760</v>
      </c>
      <c r="H459" s="136">
        <v>74</v>
      </c>
      <c r="I459" s="9" t="s">
        <v>1757</v>
      </c>
      <c r="J459" s="136" t="s">
        <v>136</v>
      </c>
      <c r="K459" s="136" t="s">
        <v>135</v>
      </c>
      <c r="L459" s="140" t="s">
        <v>137</v>
      </c>
      <c r="M459" s="169" t="s">
        <v>116</v>
      </c>
      <c r="N459" s="136" t="s">
        <v>1761</v>
      </c>
      <c r="O459" s="137">
        <v>13983.05</v>
      </c>
      <c r="P459" s="137">
        <v>13983.05</v>
      </c>
      <c r="Q459" s="137">
        <v>13983.05</v>
      </c>
      <c r="R459" s="137">
        <f t="shared" si="49"/>
        <v>16499.999</v>
      </c>
      <c r="S459" s="140" t="str">
        <f t="shared" ref="S459:S465" si="51">IF(R459&gt;10000,"Открытый конкурс","Открытый запрос предложений")</f>
        <v>Открытый конкурс</v>
      </c>
      <c r="T459" s="140" t="s">
        <v>131</v>
      </c>
      <c r="U459" s="140" t="s">
        <v>139</v>
      </c>
      <c r="V459" s="8">
        <v>42716</v>
      </c>
      <c r="W459" s="8">
        <v>42776</v>
      </c>
      <c r="X459" s="9"/>
      <c r="Y459" s="9"/>
      <c r="Z459" s="9"/>
      <c r="AA459" s="9"/>
      <c r="AB459" s="141" t="s">
        <v>1760</v>
      </c>
      <c r="AC459" s="136" t="s">
        <v>209</v>
      </c>
      <c r="AD459" s="9">
        <v>796</v>
      </c>
      <c r="AE459" s="9" t="s">
        <v>177</v>
      </c>
      <c r="AF459" s="136">
        <v>1</v>
      </c>
      <c r="AG459" s="142">
        <v>46</v>
      </c>
      <c r="AH459" s="8" t="s">
        <v>1605</v>
      </c>
      <c r="AI459" s="8">
        <v>42795</v>
      </c>
      <c r="AJ459" s="146">
        <v>42795</v>
      </c>
      <c r="AK459" s="8">
        <v>42979</v>
      </c>
      <c r="AL459" s="9">
        <v>2017</v>
      </c>
      <c r="AM459" s="9"/>
      <c r="AN459" s="137"/>
      <c r="AO459" s="9"/>
      <c r="AP459" s="9"/>
      <c r="AQ459" s="9"/>
      <c r="AR459" s="9"/>
      <c r="AS459" s="9"/>
      <c r="AT459" s="9"/>
      <c r="AU459" s="9"/>
      <c r="AV459" s="9"/>
      <c r="AW459" s="9"/>
    </row>
    <row r="460" spans="1:49" s="143" customFormat="1" ht="101.25">
      <c r="A460" s="136">
        <v>4</v>
      </c>
      <c r="B460" s="136" t="s">
        <v>1762</v>
      </c>
      <c r="C460" s="136" t="s">
        <v>131</v>
      </c>
      <c r="D460" s="136" t="s">
        <v>1763</v>
      </c>
      <c r="E460" s="136" t="s">
        <v>71</v>
      </c>
      <c r="F460" s="136">
        <v>629705</v>
      </c>
      <c r="G460" s="10" t="s">
        <v>1764</v>
      </c>
      <c r="H460" s="136" t="s">
        <v>1424</v>
      </c>
      <c r="I460" s="9" t="s">
        <v>1765</v>
      </c>
      <c r="J460" s="136" t="s">
        <v>136</v>
      </c>
      <c r="K460" s="136" t="s">
        <v>136</v>
      </c>
      <c r="L460" s="140" t="s">
        <v>137</v>
      </c>
      <c r="M460" s="140" t="s">
        <v>1766</v>
      </c>
      <c r="N460" s="136" t="s">
        <v>1767</v>
      </c>
      <c r="O460" s="137">
        <v>33898.31</v>
      </c>
      <c r="P460" s="137">
        <v>0</v>
      </c>
      <c r="Q460" s="137">
        <f>R460*100/118</f>
        <v>33898.305084745763</v>
      </c>
      <c r="R460" s="137">
        <v>40000</v>
      </c>
      <c r="S460" s="140" t="str">
        <f t="shared" si="51"/>
        <v>Открытый конкурс</v>
      </c>
      <c r="T460" s="140" t="s">
        <v>131</v>
      </c>
      <c r="U460" s="140" t="s">
        <v>215</v>
      </c>
      <c r="V460" s="8">
        <v>42836</v>
      </c>
      <c r="W460" s="8">
        <v>42897</v>
      </c>
      <c r="X460" s="9"/>
      <c r="Y460" s="9"/>
      <c r="Z460" s="9"/>
      <c r="AA460" s="9"/>
      <c r="AB460" s="141" t="s">
        <v>1764</v>
      </c>
      <c r="AC460" s="136" t="s">
        <v>209</v>
      </c>
      <c r="AD460" s="9">
        <v>796</v>
      </c>
      <c r="AE460" s="9" t="s">
        <v>177</v>
      </c>
      <c r="AF460" s="136">
        <v>1</v>
      </c>
      <c r="AG460" s="142">
        <v>45914000</v>
      </c>
      <c r="AH460" s="141" t="s">
        <v>1768</v>
      </c>
      <c r="AI460" s="8">
        <v>42917</v>
      </c>
      <c r="AJ460" s="8">
        <v>42917</v>
      </c>
      <c r="AK460" s="8">
        <v>43251</v>
      </c>
      <c r="AL460" s="9" t="s">
        <v>310</v>
      </c>
      <c r="AM460" s="9"/>
      <c r="AN460" s="137"/>
      <c r="AO460" s="9"/>
      <c r="AP460" s="9"/>
      <c r="AQ460" s="9"/>
      <c r="AR460" s="9"/>
      <c r="AS460" s="9"/>
      <c r="AT460" s="9"/>
      <c r="AU460" s="9"/>
      <c r="AV460" s="9"/>
      <c r="AW460" s="9"/>
    </row>
    <row r="461" spans="1:49" s="143" customFormat="1" ht="78.75">
      <c r="A461" s="136">
        <v>4</v>
      </c>
      <c r="B461" s="136" t="s">
        <v>1769</v>
      </c>
      <c r="C461" s="136" t="s">
        <v>131</v>
      </c>
      <c r="D461" s="136" t="s">
        <v>1763</v>
      </c>
      <c r="E461" s="136" t="s">
        <v>71</v>
      </c>
      <c r="F461" s="136">
        <v>629710</v>
      </c>
      <c r="G461" s="10" t="s">
        <v>1770</v>
      </c>
      <c r="H461" s="136" t="s">
        <v>1424</v>
      </c>
      <c r="I461" s="9" t="s">
        <v>1765</v>
      </c>
      <c r="J461" s="136" t="s">
        <v>136</v>
      </c>
      <c r="K461" s="136" t="s">
        <v>136</v>
      </c>
      <c r="L461" s="140" t="s">
        <v>137</v>
      </c>
      <c r="M461" s="140" t="s">
        <v>1766</v>
      </c>
      <c r="N461" s="136" t="s">
        <v>1767</v>
      </c>
      <c r="O461" s="137">
        <v>42372.88</v>
      </c>
      <c r="P461" s="137">
        <v>0</v>
      </c>
      <c r="Q461" s="137">
        <f>R461*100/118</f>
        <v>42372.881355932201</v>
      </c>
      <c r="R461" s="137">
        <v>50000</v>
      </c>
      <c r="S461" s="140" t="str">
        <f t="shared" si="51"/>
        <v>Открытый конкурс</v>
      </c>
      <c r="T461" s="140" t="s">
        <v>131</v>
      </c>
      <c r="U461" s="140" t="s">
        <v>215</v>
      </c>
      <c r="V461" s="8">
        <v>42836</v>
      </c>
      <c r="W461" s="8">
        <v>42897</v>
      </c>
      <c r="X461" s="9"/>
      <c r="Y461" s="9"/>
      <c r="Z461" s="9"/>
      <c r="AA461" s="9"/>
      <c r="AB461" s="141" t="s">
        <v>1770</v>
      </c>
      <c r="AC461" s="136" t="s">
        <v>209</v>
      </c>
      <c r="AD461" s="9">
        <v>796</v>
      </c>
      <c r="AE461" s="9" t="s">
        <v>177</v>
      </c>
      <c r="AF461" s="136">
        <v>1</v>
      </c>
      <c r="AG461" s="142">
        <v>45914000</v>
      </c>
      <c r="AH461" s="141" t="s">
        <v>1768</v>
      </c>
      <c r="AI461" s="8">
        <v>42917</v>
      </c>
      <c r="AJ461" s="8">
        <v>42917</v>
      </c>
      <c r="AK461" s="8">
        <v>43251</v>
      </c>
      <c r="AL461" s="9" t="s">
        <v>310</v>
      </c>
      <c r="AM461" s="9"/>
      <c r="AN461" s="137"/>
      <c r="AO461" s="9"/>
      <c r="AP461" s="9"/>
      <c r="AQ461" s="9"/>
      <c r="AR461" s="9"/>
      <c r="AS461" s="9"/>
      <c r="AT461" s="9"/>
      <c r="AU461" s="9"/>
      <c r="AV461" s="9"/>
      <c r="AW461" s="9"/>
    </row>
    <row r="462" spans="1:49" s="143" customFormat="1" ht="56.25">
      <c r="A462" s="136">
        <v>4</v>
      </c>
      <c r="B462" s="136" t="s">
        <v>1776</v>
      </c>
      <c r="C462" s="136" t="s">
        <v>131</v>
      </c>
      <c r="D462" s="136" t="s">
        <v>1763</v>
      </c>
      <c r="E462" s="136" t="s">
        <v>71</v>
      </c>
      <c r="F462" s="136">
        <v>629706</v>
      </c>
      <c r="G462" s="10" t="s">
        <v>1771</v>
      </c>
      <c r="H462" s="136" t="s">
        <v>1424</v>
      </c>
      <c r="I462" s="9" t="s">
        <v>1765</v>
      </c>
      <c r="J462" s="136" t="s">
        <v>136</v>
      </c>
      <c r="K462" s="136" t="s">
        <v>136</v>
      </c>
      <c r="L462" s="140" t="s">
        <v>137</v>
      </c>
      <c r="M462" s="140" t="s">
        <v>1766</v>
      </c>
      <c r="N462" s="136" t="s">
        <v>1767</v>
      </c>
      <c r="O462" s="137">
        <v>80508.47</v>
      </c>
      <c r="P462" s="137">
        <v>0</v>
      </c>
      <c r="Q462" s="137">
        <f>R462*100/118</f>
        <v>80508.474576271183</v>
      </c>
      <c r="R462" s="137">
        <v>95000</v>
      </c>
      <c r="S462" s="140" t="str">
        <f t="shared" si="51"/>
        <v>Открытый конкурс</v>
      </c>
      <c r="T462" s="140" t="s">
        <v>131</v>
      </c>
      <c r="U462" s="140" t="s">
        <v>215</v>
      </c>
      <c r="V462" s="8">
        <v>42777</v>
      </c>
      <c r="W462" s="8">
        <v>42836</v>
      </c>
      <c r="X462" s="9"/>
      <c r="Y462" s="9"/>
      <c r="Z462" s="9"/>
      <c r="AA462" s="9"/>
      <c r="AB462" s="141" t="s">
        <v>1771</v>
      </c>
      <c r="AC462" s="136" t="s">
        <v>209</v>
      </c>
      <c r="AD462" s="9">
        <v>796</v>
      </c>
      <c r="AE462" s="9" t="s">
        <v>177</v>
      </c>
      <c r="AF462" s="136">
        <v>1</v>
      </c>
      <c r="AG462" s="142">
        <v>45914000</v>
      </c>
      <c r="AH462" s="141" t="s">
        <v>1768</v>
      </c>
      <c r="AI462" s="8">
        <v>42856</v>
      </c>
      <c r="AJ462" s="8">
        <f>AI462</f>
        <v>42856</v>
      </c>
      <c r="AK462" s="8">
        <v>43132</v>
      </c>
      <c r="AL462" s="9" t="s">
        <v>310</v>
      </c>
      <c r="AM462" s="9"/>
      <c r="AN462" s="137"/>
      <c r="AO462" s="9"/>
      <c r="AP462" s="9"/>
      <c r="AQ462" s="9"/>
      <c r="AR462" s="9"/>
      <c r="AS462" s="9"/>
      <c r="AT462" s="9"/>
      <c r="AU462" s="9"/>
      <c r="AV462" s="9"/>
      <c r="AW462" s="9"/>
    </row>
    <row r="463" spans="1:49" s="143" customFormat="1" ht="56.25">
      <c r="A463" s="136">
        <v>4</v>
      </c>
      <c r="B463" s="136" t="s">
        <v>1777</v>
      </c>
      <c r="C463" s="136" t="s">
        <v>131</v>
      </c>
      <c r="D463" s="136" t="s">
        <v>1763</v>
      </c>
      <c r="E463" s="136" t="s">
        <v>71</v>
      </c>
      <c r="F463" s="136">
        <v>629707</v>
      </c>
      <c r="G463" s="10" t="s">
        <v>1772</v>
      </c>
      <c r="H463" s="136" t="s">
        <v>1424</v>
      </c>
      <c r="I463" s="9" t="s">
        <v>1765</v>
      </c>
      <c r="J463" s="136" t="s">
        <v>136</v>
      </c>
      <c r="K463" s="136" t="s">
        <v>135</v>
      </c>
      <c r="L463" s="140" t="s">
        <v>137</v>
      </c>
      <c r="M463" s="140" t="s">
        <v>1766</v>
      </c>
      <c r="N463" s="136" t="s">
        <v>1767</v>
      </c>
      <c r="O463" s="137">
        <v>100000</v>
      </c>
      <c r="P463" s="137">
        <v>0</v>
      </c>
      <c r="Q463" s="137">
        <f>R463</f>
        <v>100000</v>
      </c>
      <c r="R463" s="137">
        <v>100000</v>
      </c>
      <c r="S463" s="140" t="str">
        <f t="shared" si="51"/>
        <v>Открытый конкурс</v>
      </c>
      <c r="T463" s="140" t="s">
        <v>131</v>
      </c>
      <c r="U463" s="140" t="s">
        <v>215</v>
      </c>
      <c r="V463" s="8">
        <v>42927</v>
      </c>
      <c r="W463" s="8">
        <v>42989</v>
      </c>
      <c r="X463" s="9"/>
      <c r="Y463" s="9"/>
      <c r="Z463" s="9"/>
      <c r="AA463" s="9"/>
      <c r="AB463" s="141" t="s">
        <v>1773</v>
      </c>
      <c r="AC463" s="136" t="s">
        <v>209</v>
      </c>
      <c r="AD463" s="9">
        <v>796</v>
      </c>
      <c r="AE463" s="9" t="s">
        <v>177</v>
      </c>
      <c r="AF463" s="136">
        <v>1</v>
      </c>
      <c r="AG463" s="142">
        <v>45914000</v>
      </c>
      <c r="AH463" s="141" t="s">
        <v>1768</v>
      </c>
      <c r="AI463" s="8">
        <v>43009</v>
      </c>
      <c r="AJ463" s="8">
        <v>43009</v>
      </c>
      <c r="AK463" s="146">
        <v>43100</v>
      </c>
      <c r="AL463" s="9">
        <v>2018</v>
      </c>
      <c r="AM463" s="9"/>
      <c r="AN463" s="137"/>
      <c r="AO463" s="9"/>
      <c r="AP463" s="9"/>
      <c r="AQ463" s="9"/>
      <c r="AR463" s="9"/>
      <c r="AS463" s="9"/>
      <c r="AT463" s="9"/>
      <c r="AU463" s="9"/>
      <c r="AV463" s="9"/>
      <c r="AW463" s="9"/>
    </row>
    <row r="464" spans="1:49" s="143" customFormat="1" ht="90">
      <c r="A464" s="136">
        <v>4</v>
      </c>
      <c r="B464" s="136" t="s">
        <v>1778</v>
      </c>
      <c r="C464" s="136" t="s">
        <v>131</v>
      </c>
      <c r="D464" s="136" t="s">
        <v>1763</v>
      </c>
      <c r="E464" s="136" t="s">
        <v>71</v>
      </c>
      <c r="F464" s="136">
        <v>629709</v>
      </c>
      <c r="G464" s="10" t="s">
        <v>1774</v>
      </c>
      <c r="H464" s="136" t="s">
        <v>1424</v>
      </c>
      <c r="I464" s="9" t="s">
        <v>1765</v>
      </c>
      <c r="J464" s="136" t="s">
        <v>136</v>
      </c>
      <c r="K464" s="136" t="s">
        <v>136</v>
      </c>
      <c r="L464" s="140" t="s">
        <v>137</v>
      </c>
      <c r="M464" s="140" t="s">
        <v>1766</v>
      </c>
      <c r="N464" s="136" t="s">
        <v>1767</v>
      </c>
      <c r="O464" s="137">
        <v>84745.76</v>
      </c>
      <c r="P464" s="137">
        <v>0</v>
      </c>
      <c r="Q464" s="137">
        <f>R464*100/118</f>
        <v>84745.762711864401</v>
      </c>
      <c r="R464" s="137">
        <v>100000</v>
      </c>
      <c r="S464" s="140" t="str">
        <f t="shared" si="51"/>
        <v>Открытый конкурс</v>
      </c>
      <c r="T464" s="140" t="s">
        <v>131</v>
      </c>
      <c r="U464" s="140" t="s">
        <v>215</v>
      </c>
      <c r="V464" s="8">
        <v>42836</v>
      </c>
      <c r="W464" s="8">
        <v>42897</v>
      </c>
      <c r="X464" s="9"/>
      <c r="Y464" s="9"/>
      <c r="Z464" s="9"/>
      <c r="AA464" s="9"/>
      <c r="AB464" s="141" t="s">
        <v>1774</v>
      </c>
      <c r="AC464" s="136" t="s">
        <v>209</v>
      </c>
      <c r="AD464" s="9">
        <v>796</v>
      </c>
      <c r="AE464" s="9" t="s">
        <v>177</v>
      </c>
      <c r="AF464" s="136">
        <v>1</v>
      </c>
      <c r="AG464" s="142">
        <v>45914000</v>
      </c>
      <c r="AH464" s="141" t="s">
        <v>1768</v>
      </c>
      <c r="AI464" s="8">
        <v>42917</v>
      </c>
      <c r="AJ464" s="8">
        <v>42917</v>
      </c>
      <c r="AK464" s="8">
        <v>43251</v>
      </c>
      <c r="AL464" s="9" t="s">
        <v>310</v>
      </c>
      <c r="AM464" s="9"/>
      <c r="AN464" s="137"/>
      <c r="AO464" s="9"/>
      <c r="AP464" s="9"/>
      <c r="AQ464" s="9"/>
      <c r="AR464" s="9"/>
      <c r="AS464" s="9"/>
      <c r="AT464" s="9"/>
      <c r="AU464" s="9"/>
      <c r="AV464" s="9"/>
      <c r="AW464" s="9"/>
    </row>
    <row r="465" spans="1:49" s="143" customFormat="1" ht="90">
      <c r="A465" s="136">
        <v>4</v>
      </c>
      <c r="B465" s="136" t="s">
        <v>1779</v>
      </c>
      <c r="C465" s="136" t="s">
        <v>131</v>
      </c>
      <c r="D465" s="136" t="s">
        <v>1763</v>
      </c>
      <c r="E465" s="136" t="s">
        <v>71</v>
      </c>
      <c r="F465" s="136">
        <v>629708</v>
      </c>
      <c r="G465" s="10" t="s">
        <v>1775</v>
      </c>
      <c r="H465" s="136" t="s">
        <v>1424</v>
      </c>
      <c r="I465" s="9" t="s">
        <v>1765</v>
      </c>
      <c r="J465" s="136" t="s">
        <v>136</v>
      </c>
      <c r="K465" s="136" t="s">
        <v>136</v>
      </c>
      <c r="L465" s="140" t="s">
        <v>137</v>
      </c>
      <c r="M465" s="140" t="s">
        <v>1766</v>
      </c>
      <c r="N465" s="136" t="s">
        <v>1767</v>
      </c>
      <c r="O465" s="137">
        <v>101694.92</v>
      </c>
      <c r="P465" s="137">
        <v>0</v>
      </c>
      <c r="Q465" s="137">
        <f>R465*100/118</f>
        <v>101694.91525423729</v>
      </c>
      <c r="R465" s="137">
        <v>120000</v>
      </c>
      <c r="S465" s="140" t="str">
        <f t="shared" si="51"/>
        <v>Открытый конкурс</v>
      </c>
      <c r="T465" s="140" t="s">
        <v>131</v>
      </c>
      <c r="U465" s="140" t="s">
        <v>215</v>
      </c>
      <c r="V465" s="8">
        <v>42836</v>
      </c>
      <c r="W465" s="8">
        <v>42897</v>
      </c>
      <c r="X465" s="9"/>
      <c r="Y465" s="9"/>
      <c r="Z465" s="9"/>
      <c r="AA465" s="9"/>
      <c r="AB465" s="141" t="s">
        <v>1774</v>
      </c>
      <c r="AC465" s="136" t="s">
        <v>209</v>
      </c>
      <c r="AD465" s="9">
        <v>796</v>
      </c>
      <c r="AE465" s="9" t="s">
        <v>177</v>
      </c>
      <c r="AF465" s="136">
        <v>1</v>
      </c>
      <c r="AG465" s="142">
        <v>45914000</v>
      </c>
      <c r="AH465" s="141" t="s">
        <v>1768</v>
      </c>
      <c r="AI465" s="8">
        <v>42917</v>
      </c>
      <c r="AJ465" s="8">
        <v>42917</v>
      </c>
      <c r="AK465" s="8">
        <v>43251</v>
      </c>
      <c r="AL465" s="9" t="s">
        <v>310</v>
      </c>
      <c r="AM465" s="9"/>
      <c r="AN465" s="137"/>
      <c r="AO465" s="9"/>
      <c r="AP465" s="9"/>
      <c r="AQ465" s="9"/>
      <c r="AR465" s="9"/>
      <c r="AS465" s="9"/>
      <c r="AT465" s="9"/>
      <c r="AU465" s="9"/>
      <c r="AV465" s="9"/>
      <c r="AW465" s="9"/>
    </row>
    <row r="466" spans="1:49" s="143" customFormat="1" ht="78.75">
      <c r="A466" s="136">
        <v>7</v>
      </c>
      <c r="B466" s="136" t="s">
        <v>1780</v>
      </c>
      <c r="C466" s="136" t="s">
        <v>131</v>
      </c>
      <c r="D466" s="136" t="s">
        <v>1781</v>
      </c>
      <c r="E466" s="136" t="s">
        <v>190</v>
      </c>
      <c r="F466" s="136">
        <v>629629</v>
      </c>
      <c r="G466" s="10" t="s">
        <v>1782</v>
      </c>
      <c r="H466" s="136" t="s">
        <v>1783</v>
      </c>
      <c r="I466" s="9" t="s">
        <v>666</v>
      </c>
      <c r="J466" s="136" t="s">
        <v>136</v>
      </c>
      <c r="K466" s="136" t="s">
        <v>136</v>
      </c>
      <c r="L466" s="140" t="s">
        <v>137</v>
      </c>
      <c r="M466" s="140" t="s">
        <v>128</v>
      </c>
      <c r="N466" s="136" t="s">
        <v>138</v>
      </c>
      <c r="O466" s="137">
        <v>50000</v>
      </c>
      <c r="P466" s="137">
        <v>50000</v>
      </c>
      <c r="Q466" s="137">
        <v>50000</v>
      </c>
      <c r="R466" s="137">
        <f>Q466*1.18</f>
        <v>59000</v>
      </c>
      <c r="S466" s="140" t="s">
        <v>566</v>
      </c>
      <c r="T466" s="140" t="s">
        <v>131</v>
      </c>
      <c r="U466" s="140" t="s">
        <v>215</v>
      </c>
      <c r="V466" s="8">
        <v>42731</v>
      </c>
      <c r="W466" s="8">
        <v>42766</v>
      </c>
      <c r="X466" s="9"/>
      <c r="Y466" s="9"/>
      <c r="Z466" s="9"/>
      <c r="AA466" s="9"/>
      <c r="AB466" s="141" t="s">
        <v>1784</v>
      </c>
      <c r="AC466" s="136" t="s">
        <v>567</v>
      </c>
      <c r="AD466" s="9">
        <v>796</v>
      </c>
      <c r="AE466" s="9" t="s">
        <v>555</v>
      </c>
      <c r="AF466" s="136">
        <v>1</v>
      </c>
      <c r="AG466" s="142">
        <v>46</v>
      </c>
      <c r="AH466" s="8" t="s">
        <v>201</v>
      </c>
      <c r="AI466" s="8">
        <v>42786</v>
      </c>
      <c r="AJ466" s="8">
        <v>42828</v>
      </c>
      <c r="AK466" s="146">
        <v>43100</v>
      </c>
      <c r="AL466" s="9">
        <v>2017</v>
      </c>
      <c r="AM466" s="9"/>
      <c r="AN466" s="137"/>
      <c r="AO466" s="9"/>
      <c r="AP466" s="9"/>
      <c r="AQ466" s="9"/>
      <c r="AR466" s="9"/>
      <c r="AS466" s="9"/>
      <c r="AT466" s="9"/>
      <c r="AU466" s="9"/>
      <c r="AV466" s="9"/>
      <c r="AW466" s="9"/>
    </row>
    <row r="467" spans="1:49" s="143" customFormat="1" ht="45">
      <c r="A467" s="136">
        <v>7</v>
      </c>
      <c r="B467" s="136" t="s">
        <v>1791</v>
      </c>
      <c r="C467" s="136" t="s">
        <v>131</v>
      </c>
      <c r="D467" s="136" t="s">
        <v>1792</v>
      </c>
      <c r="E467" s="136" t="s">
        <v>190</v>
      </c>
      <c r="F467" s="136">
        <v>629639</v>
      </c>
      <c r="G467" s="10" t="s">
        <v>1793</v>
      </c>
      <c r="H467" s="136" t="s">
        <v>1794</v>
      </c>
      <c r="I467" s="9" t="s">
        <v>1795</v>
      </c>
      <c r="J467" s="136" t="s">
        <v>136</v>
      </c>
      <c r="K467" s="136" t="s">
        <v>136</v>
      </c>
      <c r="L467" s="140" t="s">
        <v>193</v>
      </c>
      <c r="M467" s="140" t="s">
        <v>1796</v>
      </c>
      <c r="N467" s="136" t="s">
        <v>1442</v>
      </c>
      <c r="O467" s="137">
        <v>11000</v>
      </c>
      <c r="P467" s="137">
        <v>9200</v>
      </c>
      <c r="Q467" s="137">
        <v>11000</v>
      </c>
      <c r="R467" s="137">
        <f>Q467*1.18</f>
        <v>12980</v>
      </c>
      <c r="S467" s="140" t="str">
        <f>IF(R467&gt;10000,"Открытый конкурс","Открытый запрос предложений")</f>
        <v>Открытый конкурс</v>
      </c>
      <c r="T467" s="140" t="s">
        <v>131</v>
      </c>
      <c r="U467" s="140" t="s">
        <v>139</v>
      </c>
      <c r="V467" s="8">
        <v>42706</v>
      </c>
      <c r="W467" s="8">
        <v>42766</v>
      </c>
      <c r="X467" s="9"/>
      <c r="Y467" s="9"/>
      <c r="Z467" s="9"/>
      <c r="AA467" s="9"/>
      <c r="AB467" s="141" t="s">
        <v>1797</v>
      </c>
      <c r="AC467" s="136" t="s">
        <v>1798</v>
      </c>
      <c r="AD467" s="9">
        <v>362</v>
      </c>
      <c r="AE467" s="9" t="s">
        <v>327</v>
      </c>
      <c r="AF467" s="136">
        <v>12</v>
      </c>
      <c r="AG467" s="142">
        <v>45381000</v>
      </c>
      <c r="AH467" s="8" t="s">
        <v>197</v>
      </c>
      <c r="AI467" s="8">
        <v>42786</v>
      </c>
      <c r="AJ467" s="146">
        <v>42795</v>
      </c>
      <c r="AK467" s="8">
        <v>43159</v>
      </c>
      <c r="AL467" s="9" t="s">
        <v>310</v>
      </c>
      <c r="AM467" s="9"/>
      <c r="AN467" s="137"/>
      <c r="AO467" s="9"/>
      <c r="AP467" s="9"/>
      <c r="AQ467" s="9"/>
      <c r="AR467" s="9"/>
      <c r="AS467" s="9"/>
      <c r="AT467" s="9"/>
      <c r="AU467" s="9"/>
      <c r="AV467" s="9"/>
      <c r="AW467" s="9"/>
    </row>
    <row r="468" spans="1:49" s="143" customFormat="1" ht="56.25">
      <c r="A468" s="136">
        <v>3</v>
      </c>
      <c r="B468" s="136" t="s">
        <v>1799</v>
      </c>
      <c r="C468" s="136" t="s">
        <v>131</v>
      </c>
      <c r="D468" s="136" t="s">
        <v>1800</v>
      </c>
      <c r="E468" s="136" t="s">
        <v>190</v>
      </c>
      <c r="F468" s="136">
        <v>845517</v>
      </c>
      <c r="G468" s="10" t="s">
        <v>2576</v>
      </c>
      <c r="H468" s="9" t="s">
        <v>1801</v>
      </c>
      <c r="I468" s="9" t="s">
        <v>1802</v>
      </c>
      <c r="J468" s="136" t="s">
        <v>135</v>
      </c>
      <c r="K468" s="136" t="s">
        <v>136</v>
      </c>
      <c r="L468" s="140" t="s">
        <v>137</v>
      </c>
      <c r="M468" s="140" t="s">
        <v>95</v>
      </c>
      <c r="N468" s="136" t="s">
        <v>223</v>
      </c>
      <c r="O468" s="137">
        <v>3300</v>
      </c>
      <c r="P468" s="137">
        <v>825</v>
      </c>
      <c r="Q468" s="137">
        <v>3300</v>
      </c>
      <c r="R468" s="137">
        <f>Q468*1.18</f>
        <v>3894</v>
      </c>
      <c r="S468" s="140" t="s">
        <v>214</v>
      </c>
      <c r="T468" s="140" t="s">
        <v>131</v>
      </c>
      <c r="U468" s="140" t="s">
        <v>215</v>
      </c>
      <c r="V468" s="8">
        <v>42887</v>
      </c>
      <c r="W468" s="8">
        <v>42948</v>
      </c>
      <c r="X468" s="9"/>
      <c r="Y468" s="9"/>
      <c r="Z468" s="9"/>
      <c r="AA468" s="9"/>
      <c r="AB468" s="141" t="s">
        <v>1803</v>
      </c>
      <c r="AC468" s="136" t="s">
        <v>209</v>
      </c>
      <c r="AD468" s="9">
        <v>796</v>
      </c>
      <c r="AE468" s="9" t="s">
        <v>1804</v>
      </c>
      <c r="AF468" s="136">
        <v>1</v>
      </c>
      <c r="AG468" s="142">
        <v>45</v>
      </c>
      <c r="AH468" s="8" t="s">
        <v>201</v>
      </c>
      <c r="AI468" s="8">
        <v>42979</v>
      </c>
      <c r="AJ468" s="8">
        <v>42979</v>
      </c>
      <c r="AK468" s="8">
        <v>43343</v>
      </c>
      <c r="AL468" s="9" t="s">
        <v>310</v>
      </c>
      <c r="AM468" s="9"/>
      <c r="AN468" s="137"/>
      <c r="AO468" s="9"/>
      <c r="AP468" s="9"/>
      <c r="AQ468" s="9"/>
      <c r="AR468" s="9"/>
      <c r="AS468" s="9"/>
      <c r="AT468" s="9"/>
      <c r="AU468" s="9"/>
      <c r="AV468" s="9"/>
      <c r="AW468" s="9"/>
    </row>
    <row r="469" spans="1:49" s="143" customFormat="1" ht="45">
      <c r="A469" s="136">
        <v>3</v>
      </c>
      <c r="B469" s="136" t="s">
        <v>1805</v>
      </c>
      <c r="C469" s="136" t="s">
        <v>131</v>
      </c>
      <c r="D469" s="136" t="s">
        <v>1800</v>
      </c>
      <c r="E469" s="136" t="s">
        <v>190</v>
      </c>
      <c r="F469" s="136">
        <v>845519</v>
      </c>
      <c r="G469" s="10" t="s">
        <v>1806</v>
      </c>
      <c r="H469" s="9" t="s">
        <v>1801</v>
      </c>
      <c r="I469" s="9" t="s">
        <v>1802</v>
      </c>
      <c r="J469" s="136" t="s">
        <v>135</v>
      </c>
      <c r="K469" s="136" t="s">
        <v>136</v>
      </c>
      <c r="L469" s="140" t="s">
        <v>137</v>
      </c>
      <c r="M469" s="140" t="s">
        <v>95</v>
      </c>
      <c r="N469" s="136" t="s">
        <v>223</v>
      </c>
      <c r="O469" s="137">
        <v>550</v>
      </c>
      <c r="P469" s="137">
        <v>550</v>
      </c>
      <c r="Q469" s="137">
        <v>550</v>
      </c>
      <c r="R469" s="137">
        <f>Q469*1.18</f>
        <v>649</v>
      </c>
      <c r="S469" s="140" t="s">
        <v>214</v>
      </c>
      <c r="T469" s="140" t="s">
        <v>131</v>
      </c>
      <c r="U469" s="140" t="s">
        <v>215</v>
      </c>
      <c r="V469" s="8">
        <v>42826</v>
      </c>
      <c r="W469" s="8">
        <v>42870</v>
      </c>
      <c r="X469" s="9"/>
      <c r="Y469" s="9"/>
      <c r="Z469" s="9"/>
      <c r="AA469" s="9"/>
      <c r="AB469" s="141" t="s">
        <v>1807</v>
      </c>
      <c r="AC469" s="136" t="s">
        <v>209</v>
      </c>
      <c r="AD469" s="9">
        <v>796</v>
      </c>
      <c r="AE469" s="9" t="s">
        <v>1804</v>
      </c>
      <c r="AF469" s="136">
        <v>1</v>
      </c>
      <c r="AG469" s="142">
        <v>45</v>
      </c>
      <c r="AH469" s="8" t="s">
        <v>201</v>
      </c>
      <c r="AI469" s="8">
        <v>42901</v>
      </c>
      <c r="AJ469" s="8">
        <v>42901</v>
      </c>
      <c r="AK469" s="146">
        <v>43100</v>
      </c>
      <c r="AL469" s="9">
        <v>2017</v>
      </c>
      <c r="AM469" s="9"/>
      <c r="AN469" s="137"/>
      <c r="AO469" s="9"/>
      <c r="AP469" s="9"/>
      <c r="AQ469" s="9"/>
      <c r="AR469" s="9"/>
      <c r="AS469" s="9"/>
      <c r="AT469" s="9"/>
      <c r="AU469" s="9"/>
      <c r="AV469" s="9"/>
      <c r="AW469" s="9"/>
    </row>
    <row r="470" spans="1:49" s="143" customFormat="1" ht="114" customHeight="1">
      <c r="A470" s="210">
        <v>7</v>
      </c>
      <c r="B470" s="210" t="s">
        <v>1808</v>
      </c>
      <c r="C470" s="136" t="s">
        <v>131</v>
      </c>
      <c r="D470" s="210" t="s">
        <v>1809</v>
      </c>
      <c r="E470" s="210" t="s">
        <v>71</v>
      </c>
      <c r="F470" s="210" t="s">
        <v>1808</v>
      </c>
      <c r="G470" s="211" t="s">
        <v>1810</v>
      </c>
      <c r="H470" s="210" t="s">
        <v>600</v>
      </c>
      <c r="I470" s="212">
        <v>71</v>
      </c>
      <c r="J470" s="210" t="s">
        <v>136</v>
      </c>
      <c r="K470" s="210" t="s">
        <v>136</v>
      </c>
      <c r="L470" s="213" t="s">
        <v>137</v>
      </c>
      <c r="M470" s="213" t="s">
        <v>95</v>
      </c>
      <c r="N470" s="210" t="s">
        <v>138</v>
      </c>
      <c r="O470" s="214">
        <f>SUM(O471:O477)</f>
        <v>15511.9</v>
      </c>
      <c r="P470" s="214" t="s">
        <v>2365</v>
      </c>
      <c r="Q470" s="214">
        <v>15511.9</v>
      </c>
      <c r="R470" s="214">
        <f>SUM(R471:R477)</f>
        <v>18304.042000000001</v>
      </c>
      <c r="S470" s="140" t="str">
        <f>IF(R470&gt;10000,"Открытый конкурс","Открытый запрос предложений")</f>
        <v>Открытый конкурс</v>
      </c>
      <c r="T470" s="213" t="s">
        <v>131</v>
      </c>
      <c r="U470" s="213" t="s">
        <v>215</v>
      </c>
      <c r="V470" s="215">
        <v>42664</v>
      </c>
      <c r="W470" s="215">
        <v>42724</v>
      </c>
      <c r="X470" s="212"/>
      <c r="Y470" s="212"/>
      <c r="Z470" s="212"/>
      <c r="AA470" s="212"/>
      <c r="AB470" s="216" t="s">
        <v>1810</v>
      </c>
      <c r="AC470" s="210" t="s">
        <v>209</v>
      </c>
      <c r="AD470" s="212">
        <v>796</v>
      </c>
      <c r="AE470" s="212" t="s">
        <v>177</v>
      </c>
      <c r="AF470" s="210">
        <v>1</v>
      </c>
      <c r="AG470" s="217">
        <v>4600000</v>
      </c>
      <c r="AH470" s="215" t="s">
        <v>1513</v>
      </c>
      <c r="AI470" s="215">
        <v>42744</v>
      </c>
      <c r="AJ470" s="215">
        <v>42744</v>
      </c>
      <c r="AK470" s="218">
        <v>43100</v>
      </c>
      <c r="AL470" s="212">
        <v>2017</v>
      </c>
      <c r="AM470" s="212"/>
      <c r="AN470" s="214"/>
      <c r="AO470" s="212"/>
      <c r="AP470" s="212"/>
      <c r="AQ470" s="212"/>
      <c r="AR470" s="212"/>
      <c r="AS470" s="212"/>
      <c r="AT470" s="212"/>
      <c r="AU470" s="212"/>
      <c r="AV470" s="212"/>
      <c r="AW470" s="212"/>
    </row>
    <row r="471" spans="1:49" s="143" customFormat="1" ht="113.25" customHeight="1">
      <c r="A471" s="194">
        <v>7</v>
      </c>
      <c r="B471" s="194" t="s">
        <v>1811</v>
      </c>
      <c r="C471" s="194" t="s">
        <v>1811</v>
      </c>
      <c r="D471" s="194" t="s">
        <v>1812</v>
      </c>
      <c r="E471" s="194" t="s">
        <v>71</v>
      </c>
      <c r="F471" s="194" t="s">
        <v>1811</v>
      </c>
      <c r="G471" s="195" t="s">
        <v>1810</v>
      </c>
      <c r="H471" s="194" t="s">
        <v>600</v>
      </c>
      <c r="I471" s="196">
        <v>71</v>
      </c>
      <c r="J471" s="194" t="s">
        <v>136</v>
      </c>
      <c r="K471" s="194" t="s">
        <v>136</v>
      </c>
      <c r="L471" s="197" t="s">
        <v>137</v>
      </c>
      <c r="M471" s="197" t="s">
        <v>95</v>
      </c>
      <c r="N471" s="194" t="s">
        <v>138</v>
      </c>
      <c r="O471" s="198">
        <v>3300</v>
      </c>
      <c r="P471" s="198">
        <f t="shared" ref="P471:P477" si="52">O471</f>
        <v>3300</v>
      </c>
      <c r="Q471" s="198">
        <f t="shared" ref="Q471:Q477" si="53">O471</f>
        <v>3300</v>
      </c>
      <c r="R471" s="198">
        <f t="shared" ref="R471:R513" si="54">Q471*1.18</f>
        <v>3894</v>
      </c>
      <c r="S471" s="197" t="s">
        <v>995</v>
      </c>
      <c r="T471" s="197" t="s">
        <v>131</v>
      </c>
      <c r="U471" s="197" t="s">
        <v>215</v>
      </c>
      <c r="V471" s="199">
        <v>42664</v>
      </c>
      <c r="W471" s="199">
        <v>42724</v>
      </c>
      <c r="X471" s="196"/>
      <c r="Y471" s="196"/>
      <c r="Z471" s="196"/>
      <c r="AA471" s="196"/>
      <c r="AB471" s="200" t="s">
        <v>1810</v>
      </c>
      <c r="AC471" s="194" t="s">
        <v>209</v>
      </c>
      <c r="AD471" s="196">
        <v>796</v>
      </c>
      <c r="AE471" s="196" t="s">
        <v>177</v>
      </c>
      <c r="AF471" s="194">
        <v>1</v>
      </c>
      <c r="AG471" s="201">
        <v>4600000</v>
      </c>
      <c r="AH471" s="199" t="s">
        <v>1513</v>
      </c>
      <c r="AI471" s="199">
        <v>42744</v>
      </c>
      <c r="AJ471" s="199">
        <v>42744</v>
      </c>
      <c r="AK471" s="202">
        <v>43100</v>
      </c>
      <c r="AL471" s="196">
        <v>2017</v>
      </c>
      <c r="AM471" s="196"/>
      <c r="AN471" s="198"/>
      <c r="AO471" s="196"/>
      <c r="AP471" s="196"/>
      <c r="AQ471" s="196"/>
      <c r="AR471" s="196"/>
      <c r="AS471" s="196"/>
      <c r="AT471" s="196"/>
      <c r="AU471" s="196"/>
      <c r="AV471" s="196"/>
      <c r="AW471" s="196"/>
    </row>
    <row r="472" spans="1:49" s="143" customFormat="1" ht="109.5" customHeight="1">
      <c r="A472" s="194">
        <v>7</v>
      </c>
      <c r="B472" s="194" t="s">
        <v>1811</v>
      </c>
      <c r="C472" s="194" t="s">
        <v>1811</v>
      </c>
      <c r="D472" s="194" t="s">
        <v>1813</v>
      </c>
      <c r="E472" s="194" t="s">
        <v>71</v>
      </c>
      <c r="F472" s="194" t="s">
        <v>1811</v>
      </c>
      <c r="G472" s="195" t="s">
        <v>1810</v>
      </c>
      <c r="H472" s="194" t="s">
        <v>600</v>
      </c>
      <c r="I472" s="196">
        <v>71</v>
      </c>
      <c r="J472" s="194" t="s">
        <v>136</v>
      </c>
      <c r="K472" s="194" t="s">
        <v>136</v>
      </c>
      <c r="L472" s="197" t="s">
        <v>137</v>
      </c>
      <c r="M472" s="197" t="s">
        <v>95</v>
      </c>
      <c r="N472" s="194" t="s">
        <v>138</v>
      </c>
      <c r="O472" s="198">
        <v>2640</v>
      </c>
      <c r="P472" s="198">
        <f t="shared" si="52"/>
        <v>2640</v>
      </c>
      <c r="Q472" s="198">
        <f t="shared" si="53"/>
        <v>2640</v>
      </c>
      <c r="R472" s="198">
        <f t="shared" si="54"/>
        <v>3115.2</v>
      </c>
      <c r="S472" s="197" t="s">
        <v>995</v>
      </c>
      <c r="T472" s="197" t="s">
        <v>131</v>
      </c>
      <c r="U472" s="197" t="s">
        <v>215</v>
      </c>
      <c r="V472" s="199">
        <v>42664</v>
      </c>
      <c r="W472" s="199">
        <v>42724</v>
      </c>
      <c r="X472" s="196"/>
      <c r="Y472" s="196"/>
      <c r="Z472" s="196"/>
      <c r="AA472" s="196"/>
      <c r="AB472" s="200" t="s">
        <v>1810</v>
      </c>
      <c r="AC472" s="194" t="s">
        <v>209</v>
      </c>
      <c r="AD472" s="196">
        <v>796</v>
      </c>
      <c r="AE472" s="196" t="s">
        <v>177</v>
      </c>
      <c r="AF472" s="194">
        <v>1</v>
      </c>
      <c r="AG472" s="201">
        <v>4600000</v>
      </c>
      <c r="AH472" s="199" t="s">
        <v>1513</v>
      </c>
      <c r="AI472" s="199">
        <v>42744</v>
      </c>
      <c r="AJ472" s="199">
        <v>42744</v>
      </c>
      <c r="AK472" s="202">
        <v>43100</v>
      </c>
      <c r="AL472" s="196">
        <v>2017</v>
      </c>
      <c r="AM472" s="196"/>
      <c r="AN472" s="198"/>
      <c r="AO472" s="196"/>
      <c r="AP472" s="196"/>
      <c r="AQ472" s="196"/>
      <c r="AR472" s="196"/>
      <c r="AS472" s="196"/>
      <c r="AT472" s="196"/>
      <c r="AU472" s="196"/>
      <c r="AV472" s="196"/>
      <c r="AW472" s="196"/>
    </row>
    <row r="473" spans="1:49" s="143" customFormat="1" ht="107.25" customHeight="1">
      <c r="A473" s="194">
        <v>7</v>
      </c>
      <c r="B473" s="194" t="s">
        <v>1811</v>
      </c>
      <c r="C473" s="194" t="s">
        <v>1811</v>
      </c>
      <c r="D473" s="194" t="s">
        <v>1814</v>
      </c>
      <c r="E473" s="194" t="s">
        <v>71</v>
      </c>
      <c r="F473" s="194" t="s">
        <v>1811</v>
      </c>
      <c r="G473" s="195" t="s">
        <v>1810</v>
      </c>
      <c r="H473" s="194" t="s">
        <v>600</v>
      </c>
      <c r="I473" s="196">
        <v>71</v>
      </c>
      <c r="J473" s="194" t="s">
        <v>136</v>
      </c>
      <c r="K473" s="194" t="s">
        <v>136</v>
      </c>
      <c r="L473" s="197" t="s">
        <v>137</v>
      </c>
      <c r="M473" s="197" t="s">
        <v>95</v>
      </c>
      <c r="N473" s="194" t="s">
        <v>138</v>
      </c>
      <c r="O473" s="198">
        <v>1663.7</v>
      </c>
      <c r="P473" s="198">
        <f t="shared" si="52"/>
        <v>1663.7</v>
      </c>
      <c r="Q473" s="198">
        <f t="shared" si="53"/>
        <v>1663.7</v>
      </c>
      <c r="R473" s="198">
        <f t="shared" si="54"/>
        <v>1963.1659999999999</v>
      </c>
      <c r="S473" s="197" t="s">
        <v>995</v>
      </c>
      <c r="T473" s="197" t="s">
        <v>131</v>
      </c>
      <c r="U473" s="197" t="s">
        <v>215</v>
      </c>
      <c r="V473" s="199">
        <v>42664</v>
      </c>
      <c r="W473" s="199">
        <v>42724</v>
      </c>
      <c r="X473" s="196"/>
      <c r="Y473" s="196"/>
      <c r="Z473" s="196"/>
      <c r="AA473" s="196"/>
      <c r="AB473" s="200" t="s">
        <v>1810</v>
      </c>
      <c r="AC473" s="194" t="s">
        <v>209</v>
      </c>
      <c r="AD473" s="196">
        <v>796</v>
      </c>
      <c r="AE473" s="196" t="s">
        <v>177</v>
      </c>
      <c r="AF473" s="194">
        <v>1</v>
      </c>
      <c r="AG473" s="201">
        <v>4600000</v>
      </c>
      <c r="AH473" s="199" t="s">
        <v>1513</v>
      </c>
      <c r="AI473" s="199">
        <v>42744</v>
      </c>
      <c r="AJ473" s="199">
        <v>42744</v>
      </c>
      <c r="AK473" s="202">
        <v>43100</v>
      </c>
      <c r="AL473" s="196">
        <v>2017</v>
      </c>
      <c r="AM473" s="196"/>
      <c r="AN473" s="198"/>
      <c r="AO473" s="196"/>
      <c r="AP473" s="196"/>
      <c r="AQ473" s="196"/>
      <c r="AR473" s="196"/>
      <c r="AS473" s="196"/>
      <c r="AT473" s="196"/>
      <c r="AU473" s="196"/>
      <c r="AV473" s="196"/>
      <c r="AW473" s="196"/>
    </row>
    <row r="474" spans="1:49" s="143" customFormat="1" ht="113.25" customHeight="1">
      <c r="A474" s="194">
        <v>7</v>
      </c>
      <c r="B474" s="194" t="s">
        <v>1811</v>
      </c>
      <c r="C474" s="194" t="s">
        <v>1811</v>
      </c>
      <c r="D474" s="194" t="s">
        <v>1815</v>
      </c>
      <c r="E474" s="194" t="s">
        <v>71</v>
      </c>
      <c r="F474" s="194" t="s">
        <v>1811</v>
      </c>
      <c r="G474" s="195" t="s">
        <v>1810</v>
      </c>
      <c r="H474" s="194" t="s">
        <v>600</v>
      </c>
      <c r="I474" s="196">
        <v>71</v>
      </c>
      <c r="J474" s="194" t="s">
        <v>136</v>
      </c>
      <c r="K474" s="194" t="s">
        <v>136</v>
      </c>
      <c r="L474" s="197" t="s">
        <v>137</v>
      </c>
      <c r="M474" s="197" t="s">
        <v>95</v>
      </c>
      <c r="N474" s="194" t="s">
        <v>138</v>
      </c>
      <c r="O474" s="198">
        <v>2558.1999999999998</v>
      </c>
      <c r="P474" s="198">
        <f t="shared" si="52"/>
        <v>2558.1999999999998</v>
      </c>
      <c r="Q474" s="198">
        <f t="shared" si="53"/>
        <v>2558.1999999999998</v>
      </c>
      <c r="R474" s="198">
        <f t="shared" si="54"/>
        <v>3018.6759999999995</v>
      </c>
      <c r="S474" s="197" t="s">
        <v>995</v>
      </c>
      <c r="T474" s="197" t="s">
        <v>131</v>
      </c>
      <c r="U474" s="197" t="s">
        <v>215</v>
      </c>
      <c r="V474" s="199">
        <v>42664</v>
      </c>
      <c r="W474" s="199">
        <v>42724</v>
      </c>
      <c r="X474" s="196"/>
      <c r="Y474" s="196"/>
      <c r="Z474" s="196"/>
      <c r="AA474" s="196"/>
      <c r="AB474" s="200" t="s">
        <v>1810</v>
      </c>
      <c r="AC474" s="194" t="s">
        <v>209</v>
      </c>
      <c r="AD474" s="196">
        <v>796</v>
      </c>
      <c r="AE474" s="196" t="s">
        <v>177</v>
      </c>
      <c r="AF474" s="194">
        <v>1</v>
      </c>
      <c r="AG474" s="201">
        <v>4600000</v>
      </c>
      <c r="AH474" s="199" t="s">
        <v>1513</v>
      </c>
      <c r="AI474" s="199">
        <v>42744</v>
      </c>
      <c r="AJ474" s="199">
        <v>42744</v>
      </c>
      <c r="AK474" s="202">
        <v>43100</v>
      </c>
      <c r="AL474" s="196">
        <v>2017</v>
      </c>
      <c r="AM474" s="196"/>
      <c r="AN474" s="198"/>
      <c r="AO474" s="196"/>
      <c r="AP474" s="196"/>
      <c r="AQ474" s="196"/>
      <c r="AR474" s="196"/>
      <c r="AS474" s="196"/>
      <c r="AT474" s="196"/>
      <c r="AU474" s="196"/>
      <c r="AV474" s="196"/>
      <c r="AW474" s="196"/>
    </row>
    <row r="475" spans="1:49" s="143" customFormat="1" ht="111.75" customHeight="1">
      <c r="A475" s="194">
        <v>7</v>
      </c>
      <c r="B475" s="194" t="s">
        <v>1811</v>
      </c>
      <c r="C475" s="194" t="s">
        <v>1811</v>
      </c>
      <c r="D475" s="194" t="s">
        <v>1816</v>
      </c>
      <c r="E475" s="194" t="s">
        <v>71</v>
      </c>
      <c r="F475" s="194" t="s">
        <v>1811</v>
      </c>
      <c r="G475" s="195" t="s">
        <v>1810</v>
      </c>
      <c r="H475" s="194" t="s">
        <v>600</v>
      </c>
      <c r="I475" s="196">
        <v>71</v>
      </c>
      <c r="J475" s="194" t="s">
        <v>136</v>
      </c>
      <c r="K475" s="194" t="s">
        <v>136</v>
      </c>
      <c r="L475" s="197" t="s">
        <v>137</v>
      </c>
      <c r="M475" s="197" t="s">
        <v>95</v>
      </c>
      <c r="N475" s="194" t="s">
        <v>138</v>
      </c>
      <c r="O475" s="198">
        <v>3220</v>
      </c>
      <c r="P475" s="198">
        <f t="shared" si="52"/>
        <v>3220</v>
      </c>
      <c r="Q475" s="198">
        <f t="shared" si="53"/>
        <v>3220</v>
      </c>
      <c r="R475" s="198">
        <f t="shared" si="54"/>
        <v>3799.6</v>
      </c>
      <c r="S475" s="197" t="s">
        <v>995</v>
      </c>
      <c r="T475" s="197" t="s">
        <v>131</v>
      </c>
      <c r="U475" s="197" t="s">
        <v>215</v>
      </c>
      <c r="V475" s="199">
        <v>42664</v>
      </c>
      <c r="W475" s="199">
        <v>42724</v>
      </c>
      <c r="X475" s="196"/>
      <c r="Y475" s="196"/>
      <c r="Z475" s="196"/>
      <c r="AA475" s="196"/>
      <c r="AB475" s="200" t="s">
        <v>1810</v>
      </c>
      <c r="AC475" s="194" t="s">
        <v>209</v>
      </c>
      <c r="AD475" s="196">
        <v>796</v>
      </c>
      <c r="AE475" s="196" t="s">
        <v>177</v>
      </c>
      <c r="AF475" s="194">
        <v>1</v>
      </c>
      <c r="AG475" s="201">
        <v>4600000</v>
      </c>
      <c r="AH475" s="199" t="s">
        <v>1513</v>
      </c>
      <c r="AI475" s="199">
        <v>42744</v>
      </c>
      <c r="AJ475" s="199">
        <v>42744</v>
      </c>
      <c r="AK475" s="202">
        <v>43100</v>
      </c>
      <c r="AL475" s="196">
        <v>2017</v>
      </c>
      <c r="AM475" s="196"/>
      <c r="AN475" s="198"/>
      <c r="AO475" s="196"/>
      <c r="AP475" s="196"/>
      <c r="AQ475" s="196"/>
      <c r="AR475" s="196"/>
      <c r="AS475" s="196"/>
      <c r="AT475" s="196"/>
      <c r="AU475" s="196"/>
      <c r="AV475" s="196"/>
      <c r="AW475" s="196"/>
    </row>
    <row r="476" spans="1:49" s="143" customFormat="1" ht="114.75" customHeight="1">
      <c r="A476" s="194">
        <v>7</v>
      </c>
      <c r="B476" s="194" t="s">
        <v>1811</v>
      </c>
      <c r="C476" s="194" t="s">
        <v>1811</v>
      </c>
      <c r="D476" s="194" t="s">
        <v>1817</v>
      </c>
      <c r="E476" s="194" t="s">
        <v>71</v>
      </c>
      <c r="F476" s="194" t="s">
        <v>1811</v>
      </c>
      <c r="G476" s="195" t="s">
        <v>1810</v>
      </c>
      <c r="H476" s="194" t="s">
        <v>600</v>
      </c>
      <c r="I476" s="196">
        <v>71</v>
      </c>
      <c r="J476" s="194" t="s">
        <v>136</v>
      </c>
      <c r="K476" s="194" t="s">
        <v>136</v>
      </c>
      <c r="L476" s="197" t="s">
        <v>137</v>
      </c>
      <c r="M476" s="197" t="s">
        <v>95</v>
      </c>
      <c r="N476" s="194" t="s">
        <v>138</v>
      </c>
      <c r="O476" s="198">
        <v>1600</v>
      </c>
      <c r="P476" s="198">
        <f t="shared" si="52"/>
        <v>1600</v>
      </c>
      <c r="Q476" s="198">
        <f t="shared" si="53"/>
        <v>1600</v>
      </c>
      <c r="R476" s="198">
        <f t="shared" si="54"/>
        <v>1888</v>
      </c>
      <c r="S476" s="197" t="s">
        <v>995</v>
      </c>
      <c r="T476" s="197" t="s">
        <v>131</v>
      </c>
      <c r="U476" s="197" t="s">
        <v>215</v>
      </c>
      <c r="V476" s="199">
        <v>42664</v>
      </c>
      <c r="W476" s="199">
        <v>42724</v>
      </c>
      <c r="X476" s="196"/>
      <c r="Y476" s="196"/>
      <c r="Z476" s="196"/>
      <c r="AA476" s="196"/>
      <c r="AB476" s="200" t="s">
        <v>1810</v>
      </c>
      <c r="AC476" s="194" t="s">
        <v>209</v>
      </c>
      <c r="AD476" s="196">
        <v>796</v>
      </c>
      <c r="AE476" s="196" t="s">
        <v>177</v>
      </c>
      <c r="AF476" s="194">
        <v>1</v>
      </c>
      <c r="AG476" s="201">
        <v>4600000</v>
      </c>
      <c r="AH476" s="199" t="s">
        <v>1513</v>
      </c>
      <c r="AI476" s="199">
        <v>42744</v>
      </c>
      <c r="AJ476" s="199">
        <v>42744</v>
      </c>
      <c r="AK476" s="202">
        <v>43100</v>
      </c>
      <c r="AL476" s="196">
        <v>2017</v>
      </c>
      <c r="AM476" s="196"/>
      <c r="AN476" s="198"/>
      <c r="AO476" s="196"/>
      <c r="AP476" s="196"/>
      <c r="AQ476" s="196"/>
      <c r="AR476" s="196"/>
      <c r="AS476" s="196"/>
      <c r="AT476" s="196"/>
      <c r="AU476" s="196"/>
      <c r="AV476" s="196"/>
      <c r="AW476" s="196"/>
    </row>
    <row r="477" spans="1:49" s="143" customFormat="1" ht="114" customHeight="1">
      <c r="A477" s="194">
        <v>7</v>
      </c>
      <c r="B477" s="194" t="s">
        <v>1811</v>
      </c>
      <c r="C477" s="194" t="s">
        <v>1811</v>
      </c>
      <c r="D477" s="194" t="s">
        <v>1818</v>
      </c>
      <c r="E477" s="194" t="s">
        <v>71</v>
      </c>
      <c r="F477" s="194" t="s">
        <v>1811</v>
      </c>
      <c r="G477" s="195" t="s">
        <v>1810</v>
      </c>
      <c r="H477" s="194" t="s">
        <v>600</v>
      </c>
      <c r="I477" s="196">
        <v>71</v>
      </c>
      <c r="J477" s="194" t="s">
        <v>136</v>
      </c>
      <c r="K477" s="194" t="s">
        <v>136</v>
      </c>
      <c r="L477" s="197" t="s">
        <v>137</v>
      </c>
      <c r="M477" s="197" t="s">
        <v>95</v>
      </c>
      <c r="N477" s="194" t="s">
        <v>138</v>
      </c>
      <c r="O477" s="198">
        <v>530</v>
      </c>
      <c r="P477" s="198">
        <f t="shared" si="52"/>
        <v>530</v>
      </c>
      <c r="Q477" s="198">
        <f t="shared" si="53"/>
        <v>530</v>
      </c>
      <c r="R477" s="198">
        <f t="shared" si="54"/>
        <v>625.4</v>
      </c>
      <c r="S477" s="197" t="s">
        <v>995</v>
      </c>
      <c r="T477" s="197" t="s">
        <v>131</v>
      </c>
      <c r="U477" s="197" t="s">
        <v>215</v>
      </c>
      <c r="V477" s="199">
        <v>42664</v>
      </c>
      <c r="W477" s="199">
        <v>42724</v>
      </c>
      <c r="X477" s="196"/>
      <c r="Y477" s="196"/>
      <c r="Z477" s="196"/>
      <c r="AA477" s="196"/>
      <c r="AB477" s="200" t="s">
        <v>1810</v>
      </c>
      <c r="AC477" s="194" t="s">
        <v>209</v>
      </c>
      <c r="AD477" s="196">
        <v>796</v>
      </c>
      <c r="AE477" s="196" t="s">
        <v>177</v>
      </c>
      <c r="AF477" s="194">
        <v>1</v>
      </c>
      <c r="AG477" s="201">
        <v>4600000</v>
      </c>
      <c r="AH477" s="199" t="s">
        <v>1513</v>
      </c>
      <c r="AI477" s="199">
        <v>42744</v>
      </c>
      <c r="AJ477" s="199">
        <v>42744</v>
      </c>
      <c r="AK477" s="202">
        <v>43100</v>
      </c>
      <c r="AL477" s="196">
        <v>2017</v>
      </c>
      <c r="AM477" s="196"/>
      <c r="AN477" s="198"/>
      <c r="AO477" s="196"/>
      <c r="AP477" s="196"/>
      <c r="AQ477" s="196"/>
      <c r="AR477" s="196"/>
      <c r="AS477" s="196"/>
      <c r="AT477" s="196"/>
      <c r="AU477" s="196"/>
      <c r="AV477" s="196"/>
      <c r="AW477" s="196"/>
    </row>
    <row r="478" spans="1:49" s="143" customFormat="1" ht="78.75">
      <c r="A478" s="136">
        <v>7</v>
      </c>
      <c r="B478" s="136" t="s">
        <v>2240</v>
      </c>
      <c r="C478" s="136" t="s">
        <v>131</v>
      </c>
      <c r="D478" s="136" t="s">
        <v>2241</v>
      </c>
      <c r="E478" s="136" t="s">
        <v>71</v>
      </c>
      <c r="F478" s="136">
        <v>881634</v>
      </c>
      <c r="G478" s="10" t="s">
        <v>2424</v>
      </c>
      <c r="H478" s="167" t="s">
        <v>600</v>
      </c>
      <c r="I478" s="168" t="s">
        <v>1889</v>
      </c>
      <c r="J478" s="136" t="s">
        <v>135</v>
      </c>
      <c r="K478" s="136" t="s">
        <v>136</v>
      </c>
      <c r="L478" s="140" t="s">
        <v>137</v>
      </c>
      <c r="M478" s="140" t="s">
        <v>95</v>
      </c>
      <c r="N478" s="136" t="s">
        <v>213</v>
      </c>
      <c r="O478" s="137">
        <v>1032.9000000000001</v>
      </c>
      <c r="P478" s="137">
        <v>1032.9000000000001</v>
      </c>
      <c r="Q478" s="137">
        <v>1032.9000000000001</v>
      </c>
      <c r="R478" s="137">
        <f t="shared" si="54"/>
        <v>1218.8220000000001</v>
      </c>
      <c r="S478" s="140" t="s">
        <v>214</v>
      </c>
      <c r="T478" s="140" t="s">
        <v>131</v>
      </c>
      <c r="U478" s="140" t="s">
        <v>215</v>
      </c>
      <c r="V478" s="8">
        <v>42664</v>
      </c>
      <c r="W478" s="8">
        <v>42724</v>
      </c>
      <c r="X478" s="9"/>
      <c r="Y478" s="9"/>
      <c r="Z478" s="9"/>
      <c r="AA478" s="9"/>
      <c r="AB478" s="141" t="s">
        <v>2242</v>
      </c>
      <c r="AC478" s="136" t="s">
        <v>209</v>
      </c>
      <c r="AD478" s="9">
        <v>796</v>
      </c>
      <c r="AE478" s="9" t="s">
        <v>555</v>
      </c>
      <c r="AF478" s="136">
        <v>1</v>
      </c>
      <c r="AG478" s="142">
        <v>45931000</v>
      </c>
      <c r="AH478" s="8" t="s">
        <v>2243</v>
      </c>
      <c r="AI478" s="8">
        <v>42744</v>
      </c>
      <c r="AJ478" s="8">
        <v>42744</v>
      </c>
      <c r="AK478" s="8">
        <v>43100</v>
      </c>
      <c r="AL478" s="9">
        <v>2017</v>
      </c>
      <c r="AM478" s="9"/>
      <c r="AN478" s="137"/>
      <c r="AO478" s="9"/>
      <c r="AP478" s="9"/>
      <c r="AQ478" s="9"/>
      <c r="AR478" s="9"/>
      <c r="AS478" s="9"/>
      <c r="AT478" s="9"/>
      <c r="AU478" s="9"/>
      <c r="AV478" s="9"/>
      <c r="AW478" s="9"/>
    </row>
    <row r="479" spans="1:49" s="143" customFormat="1" ht="33.75">
      <c r="A479" s="136">
        <v>7</v>
      </c>
      <c r="B479" s="136" t="s">
        <v>1825</v>
      </c>
      <c r="C479" s="136" t="s">
        <v>131</v>
      </c>
      <c r="D479" s="136" t="s">
        <v>1826</v>
      </c>
      <c r="E479" s="136" t="s">
        <v>71</v>
      </c>
      <c r="F479" s="136">
        <v>845427</v>
      </c>
      <c r="G479" s="10" t="s">
        <v>1827</v>
      </c>
      <c r="H479" s="136" t="s">
        <v>1828</v>
      </c>
      <c r="I479" s="9" t="s">
        <v>978</v>
      </c>
      <c r="J479" s="136" t="s">
        <v>135</v>
      </c>
      <c r="K479" s="136" t="s">
        <v>136</v>
      </c>
      <c r="L479" s="140" t="s">
        <v>193</v>
      </c>
      <c r="M479" s="140" t="s">
        <v>109</v>
      </c>
      <c r="N479" s="136" t="s">
        <v>905</v>
      </c>
      <c r="O479" s="137">
        <v>1324.66</v>
      </c>
      <c r="P479" s="137">
        <v>1103.8800000000001</v>
      </c>
      <c r="Q479" s="137">
        <v>1324.66</v>
      </c>
      <c r="R479" s="137">
        <f t="shared" si="54"/>
        <v>1563.0988</v>
      </c>
      <c r="S479" s="140" t="s">
        <v>214</v>
      </c>
      <c r="T479" s="140" t="s">
        <v>131</v>
      </c>
      <c r="U479" s="140" t="s">
        <v>139</v>
      </c>
      <c r="V479" s="8">
        <v>42730</v>
      </c>
      <c r="W479" s="8">
        <v>42775</v>
      </c>
      <c r="X479" s="9"/>
      <c r="Y479" s="9"/>
      <c r="Z479" s="9"/>
      <c r="AA479" s="9"/>
      <c r="AB479" s="141" t="s">
        <v>1827</v>
      </c>
      <c r="AC479" s="136" t="s">
        <v>1829</v>
      </c>
      <c r="AD479" s="9">
        <v>796</v>
      </c>
      <c r="AE479" s="9" t="s">
        <v>555</v>
      </c>
      <c r="AF479" s="136">
        <v>548</v>
      </c>
      <c r="AG479" s="142">
        <v>46</v>
      </c>
      <c r="AH479" s="8" t="s">
        <v>1681</v>
      </c>
      <c r="AI479" s="8">
        <v>42795</v>
      </c>
      <c r="AJ479" s="146">
        <v>42795</v>
      </c>
      <c r="AK479" s="8">
        <v>43159</v>
      </c>
      <c r="AL479" s="9" t="s">
        <v>310</v>
      </c>
      <c r="AM479" s="9"/>
      <c r="AN479" s="137"/>
      <c r="AO479" s="9"/>
      <c r="AP479" s="9"/>
      <c r="AQ479" s="9"/>
      <c r="AR479" s="9"/>
      <c r="AS479" s="9"/>
      <c r="AT479" s="9"/>
      <c r="AU479" s="9"/>
      <c r="AV479" s="9"/>
      <c r="AW479" s="9"/>
    </row>
    <row r="480" spans="1:49" s="143" customFormat="1" ht="67.5">
      <c r="A480" s="136">
        <v>6</v>
      </c>
      <c r="B480" s="136" t="s">
        <v>1835</v>
      </c>
      <c r="C480" s="136" t="s">
        <v>131</v>
      </c>
      <c r="D480" s="136" t="s">
        <v>1836</v>
      </c>
      <c r="E480" s="136" t="s">
        <v>71</v>
      </c>
      <c r="F480" s="136">
        <v>629631</v>
      </c>
      <c r="G480" s="10" t="s">
        <v>1837</v>
      </c>
      <c r="H480" s="136" t="s">
        <v>1838</v>
      </c>
      <c r="I480" s="9" t="s">
        <v>1838</v>
      </c>
      <c r="J480" s="136" t="s">
        <v>1839</v>
      </c>
      <c r="K480" s="136" t="s">
        <v>136</v>
      </c>
      <c r="L480" s="140" t="s">
        <v>153</v>
      </c>
      <c r="M480" s="140" t="s">
        <v>76</v>
      </c>
      <c r="N480" s="136" t="s">
        <v>1840</v>
      </c>
      <c r="O480" s="137">
        <v>1799</v>
      </c>
      <c r="P480" s="137">
        <v>0</v>
      </c>
      <c r="Q480" s="137">
        <v>1799</v>
      </c>
      <c r="R480" s="137">
        <f t="shared" si="54"/>
        <v>2122.8199999999997</v>
      </c>
      <c r="S480" s="136" t="s">
        <v>214</v>
      </c>
      <c r="T480" s="140" t="s">
        <v>131</v>
      </c>
      <c r="U480" s="140" t="s">
        <v>215</v>
      </c>
      <c r="V480" s="8">
        <v>42948</v>
      </c>
      <c r="W480" s="8">
        <v>43050</v>
      </c>
      <c r="X480" s="9"/>
      <c r="Y480" s="9"/>
      <c r="Z480" s="9"/>
      <c r="AA480" s="9"/>
      <c r="AB480" s="141" t="s">
        <v>1837</v>
      </c>
      <c r="AC480" s="136" t="s">
        <v>209</v>
      </c>
      <c r="AD480" s="9">
        <v>366</v>
      </c>
      <c r="AE480" s="9" t="s">
        <v>1841</v>
      </c>
      <c r="AF480" s="136">
        <v>3</v>
      </c>
      <c r="AG480" s="142">
        <v>45300000</v>
      </c>
      <c r="AH480" s="8" t="s">
        <v>197</v>
      </c>
      <c r="AI480" s="8">
        <v>43070</v>
      </c>
      <c r="AJ480" s="8">
        <v>43132</v>
      </c>
      <c r="AK480" s="8">
        <v>43951</v>
      </c>
      <c r="AL480" s="9">
        <v>2018</v>
      </c>
      <c r="AM480" s="9"/>
      <c r="AN480" s="137"/>
      <c r="AO480" s="9"/>
      <c r="AP480" s="9"/>
      <c r="AQ480" s="9"/>
      <c r="AR480" s="9"/>
      <c r="AS480" s="9"/>
      <c r="AT480" s="9"/>
      <c r="AU480" s="9"/>
      <c r="AV480" s="9"/>
      <c r="AW480" s="9"/>
    </row>
    <row r="481" spans="1:49" s="143" customFormat="1" ht="56.25">
      <c r="A481" s="136">
        <v>3</v>
      </c>
      <c r="B481" s="136" t="s">
        <v>1844</v>
      </c>
      <c r="C481" s="136" t="s">
        <v>131</v>
      </c>
      <c r="D481" s="136" t="s">
        <v>1845</v>
      </c>
      <c r="E481" s="136" t="s">
        <v>72</v>
      </c>
      <c r="F481" s="136">
        <v>845487</v>
      </c>
      <c r="G481" s="10" t="s">
        <v>1846</v>
      </c>
      <c r="H481" s="136" t="s">
        <v>600</v>
      </c>
      <c r="I481" s="9" t="s">
        <v>601</v>
      </c>
      <c r="J481" s="136" t="s">
        <v>135</v>
      </c>
      <c r="K481" s="136" t="s">
        <v>136</v>
      </c>
      <c r="L481" s="140" t="s">
        <v>137</v>
      </c>
      <c r="M481" s="140" t="s">
        <v>86</v>
      </c>
      <c r="N481" s="136" t="s">
        <v>1843</v>
      </c>
      <c r="O481" s="137">
        <v>2500</v>
      </c>
      <c r="P481" s="137">
        <v>2500</v>
      </c>
      <c r="Q481" s="137">
        <v>2500</v>
      </c>
      <c r="R481" s="137">
        <f t="shared" si="54"/>
        <v>2950</v>
      </c>
      <c r="S481" s="136" t="s">
        <v>214</v>
      </c>
      <c r="T481" s="140" t="s">
        <v>131</v>
      </c>
      <c r="U481" s="140" t="s">
        <v>215</v>
      </c>
      <c r="V481" s="8">
        <v>42675</v>
      </c>
      <c r="W481" s="8">
        <f t="shared" ref="W481:W499" si="55">V481+75</f>
        <v>42750</v>
      </c>
      <c r="X481" s="9"/>
      <c r="Y481" s="9"/>
      <c r="Z481" s="9"/>
      <c r="AA481" s="9"/>
      <c r="AB481" s="141" t="s">
        <v>1847</v>
      </c>
      <c r="AC481" s="136" t="s">
        <v>1679</v>
      </c>
      <c r="AD481" s="9">
        <v>796</v>
      </c>
      <c r="AE481" s="9" t="s">
        <v>177</v>
      </c>
      <c r="AF481" s="136">
        <v>13</v>
      </c>
      <c r="AG481" s="142">
        <v>46200</v>
      </c>
      <c r="AH481" s="8" t="s">
        <v>507</v>
      </c>
      <c r="AI481" s="8">
        <v>42826</v>
      </c>
      <c r="AJ481" s="8">
        <v>42826</v>
      </c>
      <c r="AK481" s="8">
        <v>43100</v>
      </c>
      <c r="AL481" s="9">
        <v>2017</v>
      </c>
      <c r="AM481" s="137"/>
      <c r="AN481" s="137"/>
      <c r="AO481" s="9"/>
      <c r="AP481" s="9"/>
      <c r="AQ481" s="9"/>
      <c r="AR481" s="9"/>
      <c r="AS481" s="9"/>
      <c r="AT481" s="9"/>
      <c r="AU481" s="9"/>
      <c r="AV481" s="9"/>
      <c r="AW481" s="9" t="s">
        <v>273</v>
      </c>
    </row>
    <row r="482" spans="1:49" s="143" customFormat="1" ht="33.75">
      <c r="A482" s="136">
        <v>3</v>
      </c>
      <c r="B482" s="136" t="s">
        <v>1848</v>
      </c>
      <c r="C482" s="136" t="s">
        <v>131</v>
      </c>
      <c r="D482" s="136" t="s">
        <v>1842</v>
      </c>
      <c r="E482" s="136" t="s">
        <v>72</v>
      </c>
      <c r="F482" s="136">
        <v>845495</v>
      </c>
      <c r="G482" s="10" t="s">
        <v>1849</v>
      </c>
      <c r="H482" s="136" t="s">
        <v>600</v>
      </c>
      <c r="I482" s="9" t="s">
        <v>601</v>
      </c>
      <c r="J482" s="136" t="s">
        <v>135</v>
      </c>
      <c r="K482" s="136" t="s">
        <v>136</v>
      </c>
      <c r="L482" s="140" t="s">
        <v>137</v>
      </c>
      <c r="M482" s="140" t="s">
        <v>86</v>
      </c>
      <c r="N482" s="136" t="s">
        <v>1843</v>
      </c>
      <c r="O482" s="137">
        <v>4636.8999999999996</v>
      </c>
      <c r="P482" s="137">
        <v>4636.8999999999996</v>
      </c>
      <c r="Q482" s="137">
        <v>4636.8999999999996</v>
      </c>
      <c r="R482" s="137">
        <f t="shared" si="54"/>
        <v>5471.5419999999995</v>
      </c>
      <c r="S482" s="136" t="s">
        <v>214</v>
      </c>
      <c r="T482" s="140" t="s">
        <v>131</v>
      </c>
      <c r="U482" s="140" t="s">
        <v>215</v>
      </c>
      <c r="V482" s="8">
        <v>42675</v>
      </c>
      <c r="W482" s="8">
        <f t="shared" si="55"/>
        <v>42750</v>
      </c>
      <c r="X482" s="9"/>
      <c r="Y482" s="9"/>
      <c r="Z482" s="9"/>
      <c r="AA482" s="9"/>
      <c r="AB482" s="141" t="s">
        <v>1850</v>
      </c>
      <c r="AC482" s="136" t="s">
        <v>1679</v>
      </c>
      <c r="AD482" s="9">
        <v>796</v>
      </c>
      <c r="AE482" s="9" t="s">
        <v>177</v>
      </c>
      <c r="AF482" s="136">
        <v>2</v>
      </c>
      <c r="AG482" s="142">
        <v>46200</v>
      </c>
      <c r="AH482" s="8" t="s">
        <v>507</v>
      </c>
      <c r="AI482" s="8">
        <v>42826</v>
      </c>
      <c r="AJ482" s="8">
        <v>42826</v>
      </c>
      <c r="AK482" s="8">
        <v>43039</v>
      </c>
      <c r="AL482" s="9">
        <v>2017</v>
      </c>
      <c r="AM482" s="137"/>
      <c r="AN482" s="137"/>
      <c r="AO482" s="9"/>
      <c r="AP482" s="9"/>
      <c r="AQ482" s="9"/>
      <c r="AR482" s="9"/>
      <c r="AS482" s="9"/>
      <c r="AT482" s="9"/>
      <c r="AU482" s="9"/>
      <c r="AV482" s="9"/>
      <c r="AW482" s="9"/>
    </row>
    <row r="483" spans="1:49" s="143" customFormat="1" ht="33.75">
      <c r="A483" s="136">
        <v>3</v>
      </c>
      <c r="B483" s="136" t="s">
        <v>1852</v>
      </c>
      <c r="C483" s="136" t="s">
        <v>131</v>
      </c>
      <c r="D483" s="136" t="s">
        <v>1845</v>
      </c>
      <c r="E483" s="136" t="s">
        <v>72</v>
      </c>
      <c r="F483" s="136">
        <v>845490</v>
      </c>
      <c r="G483" s="10" t="s">
        <v>1853</v>
      </c>
      <c r="H483" s="136" t="s">
        <v>1854</v>
      </c>
      <c r="I483" s="9" t="s">
        <v>630</v>
      </c>
      <c r="J483" s="136" t="s">
        <v>135</v>
      </c>
      <c r="K483" s="136" t="s">
        <v>136</v>
      </c>
      <c r="L483" s="140" t="s">
        <v>137</v>
      </c>
      <c r="M483" s="140" t="s">
        <v>86</v>
      </c>
      <c r="N483" s="136" t="s">
        <v>1843</v>
      </c>
      <c r="O483" s="137">
        <v>2000</v>
      </c>
      <c r="P483" s="137">
        <v>2000</v>
      </c>
      <c r="Q483" s="137">
        <v>2000</v>
      </c>
      <c r="R483" s="137">
        <f t="shared" si="54"/>
        <v>2360</v>
      </c>
      <c r="S483" s="136" t="s">
        <v>214</v>
      </c>
      <c r="T483" s="140" t="s">
        <v>131</v>
      </c>
      <c r="U483" s="140" t="s">
        <v>215</v>
      </c>
      <c r="V483" s="8">
        <v>42675</v>
      </c>
      <c r="W483" s="8">
        <f t="shared" si="55"/>
        <v>42750</v>
      </c>
      <c r="X483" s="9"/>
      <c r="Y483" s="9"/>
      <c r="Z483" s="9"/>
      <c r="AA483" s="9"/>
      <c r="AB483" s="141" t="s">
        <v>1855</v>
      </c>
      <c r="AC483" s="136" t="s">
        <v>1679</v>
      </c>
      <c r="AD483" s="9">
        <v>8</v>
      </c>
      <c r="AE483" s="9" t="s">
        <v>754</v>
      </c>
      <c r="AF483" s="136">
        <v>4.8499999999999996</v>
      </c>
      <c r="AG483" s="142">
        <v>46200</v>
      </c>
      <c r="AH483" s="8" t="s">
        <v>507</v>
      </c>
      <c r="AI483" s="8">
        <v>42826</v>
      </c>
      <c r="AJ483" s="8">
        <v>42826</v>
      </c>
      <c r="AK483" s="8">
        <v>43100</v>
      </c>
      <c r="AL483" s="9">
        <v>2017</v>
      </c>
      <c r="AM483" s="137"/>
      <c r="AN483" s="137"/>
      <c r="AO483" s="9"/>
      <c r="AP483" s="9"/>
      <c r="AQ483" s="9"/>
      <c r="AR483" s="9"/>
      <c r="AS483" s="9"/>
      <c r="AT483" s="9"/>
      <c r="AU483" s="9"/>
      <c r="AV483" s="9"/>
      <c r="AW483" s="9" t="s">
        <v>273</v>
      </c>
    </row>
    <row r="484" spans="1:49" s="143" customFormat="1" ht="45">
      <c r="A484" s="136">
        <v>3</v>
      </c>
      <c r="B484" s="136" t="s">
        <v>1856</v>
      </c>
      <c r="C484" s="136" t="s">
        <v>131</v>
      </c>
      <c r="D484" s="136" t="s">
        <v>1857</v>
      </c>
      <c r="E484" s="136" t="s">
        <v>72</v>
      </c>
      <c r="F484" s="136">
        <v>845496</v>
      </c>
      <c r="G484" s="10" t="s">
        <v>1858</v>
      </c>
      <c r="H484" s="136" t="s">
        <v>1859</v>
      </c>
      <c r="I484" s="9" t="s">
        <v>1860</v>
      </c>
      <c r="J484" s="136" t="s">
        <v>135</v>
      </c>
      <c r="K484" s="136" t="s">
        <v>136</v>
      </c>
      <c r="L484" s="140" t="s">
        <v>137</v>
      </c>
      <c r="M484" s="140" t="s">
        <v>86</v>
      </c>
      <c r="N484" s="136" t="s">
        <v>1909</v>
      </c>
      <c r="O484" s="137">
        <v>1500</v>
      </c>
      <c r="P484" s="137">
        <v>1500</v>
      </c>
      <c r="Q484" s="137">
        <v>1500</v>
      </c>
      <c r="R484" s="137">
        <f t="shared" si="54"/>
        <v>1770</v>
      </c>
      <c r="S484" s="136" t="s">
        <v>214</v>
      </c>
      <c r="T484" s="140" t="s">
        <v>131</v>
      </c>
      <c r="U484" s="140" t="s">
        <v>215</v>
      </c>
      <c r="V484" s="8">
        <v>42675</v>
      </c>
      <c r="W484" s="8">
        <f t="shared" si="55"/>
        <v>42750</v>
      </c>
      <c r="X484" s="9"/>
      <c r="Y484" s="9"/>
      <c r="Z484" s="9"/>
      <c r="AA484" s="9"/>
      <c r="AB484" s="141" t="s">
        <v>1861</v>
      </c>
      <c r="AC484" s="136" t="s">
        <v>1679</v>
      </c>
      <c r="AD484" s="9">
        <v>796</v>
      </c>
      <c r="AE484" s="9" t="s">
        <v>177</v>
      </c>
      <c r="AF484" s="136">
        <v>1</v>
      </c>
      <c r="AG484" s="142">
        <v>46200</v>
      </c>
      <c r="AH484" s="8" t="s">
        <v>507</v>
      </c>
      <c r="AI484" s="8">
        <v>42767</v>
      </c>
      <c r="AJ484" s="8">
        <v>42767</v>
      </c>
      <c r="AK484" s="8">
        <v>43100</v>
      </c>
      <c r="AL484" s="9">
        <v>2017</v>
      </c>
      <c r="AM484" s="137"/>
      <c r="AN484" s="137"/>
      <c r="AO484" s="9"/>
      <c r="AP484" s="9"/>
      <c r="AQ484" s="9"/>
      <c r="AR484" s="9"/>
      <c r="AS484" s="9"/>
      <c r="AT484" s="9"/>
      <c r="AU484" s="9"/>
      <c r="AV484" s="9"/>
      <c r="AW484" s="9"/>
    </row>
    <row r="485" spans="1:49" s="143" customFormat="1" ht="45">
      <c r="A485" s="136">
        <v>3</v>
      </c>
      <c r="B485" s="136" t="s">
        <v>1862</v>
      </c>
      <c r="C485" s="136" t="s">
        <v>131</v>
      </c>
      <c r="D485" s="136" t="s">
        <v>1857</v>
      </c>
      <c r="E485" s="136" t="s">
        <v>72</v>
      </c>
      <c r="F485" s="136">
        <v>845492</v>
      </c>
      <c r="G485" s="10" t="s">
        <v>1863</v>
      </c>
      <c r="H485" s="136" t="s">
        <v>625</v>
      </c>
      <c r="I485" s="9" t="s">
        <v>1864</v>
      </c>
      <c r="J485" s="136" t="s">
        <v>135</v>
      </c>
      <c r="K485" s="136" t="s">
        <v>136</v>
      </c>
      <c r="L485" s="140" t="s">
        <v>137</v>
      </c>
      <c r="M485" s="140" t="s">
        <v>86</v>
      </c>
      <c r="N485" s="136" t="s">
        <v>1909</v>
      </c>
      <c r="O485" s="137">
        <v>1500</v>
      </c>
      <c r="P485" s="137">
        <v>1500</v>
      </c>
      <c r="Q485" s="137">
        <v>1500</v>
      </c>
      <c r="R485" s="137">
        <f t="shared" si="54"/>
        <v>1770</v>
      </c>
      <c r="S485" s="136" t="s">
        <v>214</v>
      </c>
      <c r="T485" s="140" t="s">
        <v>131</v>
      </c>
      <c r="U485" s="140" t="s">
        <v>215</v>
      </c>
      <c r="V485" s="8">
        <v>42675</v>
      </c>
      <c r="W485" s="8">
        <f t="shared" si="55"/>
        <v>42750</v>
      </c>
      <c r="X485" s="9"/>
      <c r="Y485" s="9"/>
      <c r="Z485" s="9"/>
      <c r="AA485" s="9"/>
      <c r="AB485" s="141" t="s">
        <v>1865</v>
      </c>
      <c r="AC485" s="136" t="s">
        <v>1679</v>
      </c>
      <c r="AD485" s="9">
        <v>796</v>
      </c>
      <c r="AE485" s="9" t="s">
        <v>177</v>
      </c>
      <c r="AF485" s="136">
        <v>1</v>
      </c>
      <c r="AG485" s="142">
        <v>46200</v>
      </c>
      <c r="AH485" s="8" t="s">
        <v>507</v>
      </c>
      <c r="AI485" s="8">
        <v>42767</v>
      </c>
      <c r="AJ485" s="8">
        <v>42767</v>
      </c>
      <c r="AK485" s="8">
        <v>43100</v>
      </c>
      <c r="AL485" s="9">
        <v>2017</v>
      </c>
      <c r="AM485" s="137"/>
      <c r="AN485" s="137"/>
      <c r="AO485" s="9"/>
      <c r="AP485" s="9"/>
      <c r="AQ485" s="9"/>
      <c r="AR485" s="9"/>
      <c r="AS485" s="9"/>
      <c r="AT485" s="9"/>
      <c r="AU485" s="9"/>
      <c r="AV485" s="9"/>
      <c r="AW485" s="9"/>
    </row>
    <row r="486" spans="1:49" s="143" customFormat="1" ht="45">
      <c r="A486" s="136">
        <v>3</v>
      </c>
      <c r="B486" s="136" t="s">
        <v>1866</v>
      </c>
      <c r="C486" s="136" t="s">
        <v>131</v>
      </c>
      <c r="D486" s="136" t="s">
        <v>1867</v>
      </c>
      <c r="E486" s="136" t="s">
        <v>72</v>
      </c>
      <c r="F486" s="136">
        <v>845494</v>
      </c>
      <c r="G486" s="10" t="s">
        <v>1868</v>
      </c>
      <c r="H486" s="136" t="s">
        <v>999</v>
      </c>
      <c r="I486" s="9" t="s">
        <v>1869</v>
      </c>
      <c r="J486" s="136" t="s">
        <v>136</v>
      </c>
      <c r="K486" s="136" t="s">
        <v>136</v>
      </c>
      <c r="L486" s="140" t="s">
        <v>137</v>
      </c>
      <c r="M486" s="140" t="s">
        <v>86</v>
      </c>
      <c r="N486" s="136" t="s">
        <v>1909</v>
      </c>
      <c r="O486" s="137">
        <v>20000</v>
      </c>
      <c r="P486" s="137">
        <v>10000</v>
      </c>
      <c r="Q486" s="137">
        <v>20000</v>
      </c>
      <c r="R486" s="137">
        <f t="shared" si="54"/>
        <v>23600</v>
      </c>
      <c r="S486" s="140" t="str">
        <f>IF(R486&gt;10000,"Открытый конкурс","Открытый запрос предложений")</f>
        <v>Открытый конкурс</v>
      </c>
      <c r="T486" s="140" t="s">
        <v>131</v>
      </c>
      <c r="U486" s="140" t="s">
        <v>215</v>
      </c>
      <c r="V486" s="8">
        <v>42675</v>
      </c>
      <c r="W486" s="8">
        <f t="shared" si="55"/>
        <v>42750</v>
      </c>
      <c r="X486" s="9"/>
      <c r="Y486" s="9"/>
      <c r="Z486" s="9"/>
      <c r="AA486" s="9"/>
      <c r="AB486" s="141" t="s">
        <v>1870</v>
      </c>
      <c r="AC486" s="136" t="s">
        <v>1679</v>
      </c>
      <c r="AD486" s="9">
        <v>796</v>
      </c>
      <c r="AE486" s="9" t="s">
        <v>177</v>
      </c>
      <c r="AF486" s="136">
        <v>1</v>
      </c>
      <c r="AG486" s="142">
        <v>46200</v>
      </c>
      <c r="AH486" s="8" t="s">
        <v>507</v>
      </c>
      <c r="AI486" s="8">
        <v>42767</v>
      </c>
      <c r="AJ486" s="8">
        <v>42767</v>
      </c>
      <c r="AK486" s="8">
        <v>43465</v>
      </c>
      <c r="AL486" s="9" t="s">
        <v>310</v>
      </c>
      <c r="AM486" s="137"/>
      <c r="AN486" s="137"/>
      <c r="AO486" s="9"/>
      <c r="AP486" s="9"/>
      <c r="AQ486" s="9"/>
      <c r="AR486" s="9"/>
      <c r="AS486" s="9"/>
      <c r="AT486" s="9"/>
      <c r="AU486" s="9"/>
      <c r="AV486" s="9"/>
      <c r="AW486" s="9"/>
    </row>
    <row r="487" spans="1:49" s="143" customFormat="1" ht="45">
      <c r="A487" s="136">
        <v>3</v>
      </c>
      <c r="B487" s="136" t="s">
        <v>1871</v>
      </c>
      <c r="C487" s="136" t="s">
        <v>131</v>
      </c>
      <c r="D487" s="136" t="s">
        <v>1845</v>
      </c>
      <c r="E487" s="136" t="s">
        <v>72</v>
      </c>
      <c r="F487" s="136">
        <v>845498</v>
      </c>
      <c r="G487" s="10" t="s">
        <v>2553</v>
      </c>
      <c r="H487" s="136" t="s">
        <v>1854</v>
      </c>
      <c r="I487" s="9" t="s">
        <v>630</v>
      </c>
      <c r="J487" s="136" t="s">
        <v>135</v>
      </c>
      <c r="K487" s="136" t="s">
        <v>136</v>
      </c>
      <c r="L487" s="140" t="s">
        <v>137</v>
      </c>
      <c r="M487" s="140" t="s">
        <v>86</v>
      </c>
      <c r="N487" s="136" t="s">
        <v>1909</v>
      </c>
      <c r="O487" s="137">
        <v>6772.68</v>
      </c>
      <c r="P487" s="137">
        <v>1535.7560000000001</v>
      </c>
      <c r="Q487" s="137">
        <v>6772.68</v>
      </c>
      <c r="R487" s="137">
        <f t="shared" si="54"/>
        <v>7991.7623999999996</v>
      </c>
      <c r="S487" s="136" t="s">
        <v>214</v>
      </c>
      <c r="T487" s="140" t="s">
        <v>131</v>
      </c>
      <c r="U487" s="140" t="s">
        <v>215</v>
      </c>
      <c r="V487" s="8">
        <v>42675</v>
      </c>
      <c r="W487" s="8">
        <f t="shared" si="55"/>
        <v>42750</v>
      </c>
      <c r="X487" s="9"/>
      <c r="Y487" s="9"/>
      <c r="Z487" s="9"/>
      <c r="AA487" s="9"/>
      <c r="AB487" s="141" t="s">
        <v>1872</v>
      </c>
      <c r="AC487" s="136" t="s">
        <v>1679</v>
      </c>
      <c r="AD487" s="9">
        <v>796</v>
      </c>
      <c r="AE487" s="9" t="s">
        <v>177</v>
      </c>
      <c r="AF487" s="136">
        <v>1</v>
      </c>
      <c r="AG487" s="142">
        <v>46200</v>
      </c>
      <c r="AH487" s="8" t="s">
        <v>507</v>
      </c>
      <c r="AI487" s="8">
        <v>42826</v>
      </c>
      <c r="AJ487" s="8">
        <v>42887</v>
      </c>
      <c r="AK487" s="8">
        <v>43617</v>
      </c>
      <c r="AL487" s="9" t="s">
        <v>604</v>
      </c>
      <c r="AM487" s="137"/>
      <c r="AN487" s="137"/>
      <c r="AO487" s="9"/>
      <c r="AP487" s="9"/>
      <c r="AQ487" s="9"/>
      <c r="AR487" s="9"/>
      <c r="AS487" s="9"/>
      <c r="AT487" s="9"/>
      <c r="AU487" s="9"/>
      <c r="AV487" s="9"/>
      <c r="AW487" s="9" t="s">
        <v>273</v>
      </c>
    </row>
    <row r="488" spans="1:49" s="143" customFormat="1" ht="56.25">
      <c r="A488" s="136">
        <v>3</v>
      </c>
      <c r="B488" s="136" t="s">
        <v>1873</v>
      </c>
      <c r="C488" s="136" t="s">
        <v>131</v>
      </c>
      <c r="D488" s="136" t="s">
        <v>1677</v>
      </c>
      <c r="E488" s="136" t="s">
        <v>72</v>
      </c>
      <c r="F488" s="136">
        <v>845477</v>
      </c>
      <c r="G488" s="10" t="s">
        <v>1874</v>
      </c>
      <c r="H488" s="136" t="s">
        <v>627</v>
      </c>
      <c r="I488" s="9" t="s">
        <v>2275</v>
      </c>
      <c r="J488" s="136" t="s">
        <v>136</v>
      </c>
      <c r="K488" s="136" t="s">
        <v>136</v>
      </c>
      <c r="L488" s="140" t="s">
        <v>137</v>
      </c>
      <c r="M488" s="140" t="s">
        <v>86</v>
      </c>
      <c r="N488" s="136" t="s">
        <v>1909</v>
      </c>
      <c r="O488" s="137">
        <v>10000</v>
      </c>
      <c r="P488" s="137">
        <v>8000</v>
      </c>
      <c r="Q488" s="137">
        <v>10000</v>
      </c>
      <c r="R488" s="137">
        <f t="shared" si="54"/>
        <v>11800</v>
      </c>
      <c r="S488" s="140" t="str">
        <f>IF(R488&gt;10000,"Открытый конкурс","Открытый запрос предложений")</f>
        <v>Открытый конкурс</v>
      </c>
      <c r="T488" s="140" t="s">
        <v>131</v>
      </c>
      <c r="U488" s="140" t="s">
        <v>215</v>
      </c>
      <c r="V488" s="8">
        <v>42675</v>
      </c>
      <c r="W488" s="8">
        <f t="shared" si="55"/>
        <v>42750</v>
      </c>
      <c r="X488" s="9"/>
      <c r="Y488" s="9"/>
      <c r="Z488" s="9"/>
      <c r="AA488" s="9"/>
      <c r="AB488" s="141" t="s">
        <v>1875</v>
      </c>
      <c r="AC488" s="136" t="s">
        <v>1679</v>
      </c>
      <c r="AD488" s="9">
        <v>796</v>
      </c>
      <c r="AE488" s="9" t="s">
        <v>177</v>
      </c>
      <c r="AF488" s="136">
        <v>1</v>
      </c>
      <c r="AG488" s="142">
        <v>46200</v>
      </c>
      <c r="AH488" s="8" t="s">
        <v>507</v>
      </c>
      <c r="AI488" s="8">
        <v>42826</v>
      </c>
      <c r="AJ488" s="8">
        <v>42826</v>
      </c>
      <c r="AK488" s="8">
        <v>43190</v>
      </c>
      <c r="AL488" s="9" t="s">
        <v>310</v>
      </c>
      <c r="AM488" s="137"/>
      <c r="AN488" s="137"/>
      <c r="AO488" s="9"/>
      <c r="AP488" s="9"/>
      <c r="AQ488" s="9"/>
      <c r="AR488" s="9"/>
      <c r="AS488" s="9"/>
      <c r="AT488" s="9"/>
      <c r="AU488" s="9"/>
      <c r="AV488" s="9"/>
      <c r="AW488" s="9"/>
    </row>
    <row r="489" spans="1:49" s="143" customFormat="1" ht="33.75">
      <c r="A489" s="136">
        <v>3</v>
      </c>
      <c r="B489" s="136" t="s">
        <v>1876</v>
      </c>
      <c r="C489" s="136" t="s">
        <v>131</v>
      </c>
      <c r="D489" s="136" t="s">
        <v>1842</v>
      </c>
      <c r="E489" s="136" t="s">
        <v>72</v>
      </c>
      <c r="F489" s="136">
        <v>845497</v>
      </c>
      <c r="G489" s="10" t="s">
        <v>1877</v>
      </c>
      <c r="H489" s="136" t="s">
        <v>1878</v>
      </c>
      <c r="I489" s="9" t="s">
        <v>999</v>
      </c>
      <c r="J489" s="136" t="s">
        <v>136</v>
      </c>
      <c r="K489" s="136" t="s">
        <v>136</v>
      </c>
      <c r="L489" s="140" t="s">
        <v>137</v>
      </c>
      <c r="M489" s="140" t="s">
        <v>86</v>
      </c>
      <c r="N489" s="136" t="s">
        <v>1843</v>
      </c>
      <c r="O489" s="137">
        <v>2800</v>
      </c>
      <c r="P489" s="137">
        <v>2800</v>
      </c>
      <c r="Q489" s="137">
        <v>2800</v>
      </c>
      <c r="R489" s="137">
        <f t="shared" si="54"/>
        <v>3304</v>
      </c>
      <c r="S489" s="136" t="s">
        <v>214</v>
      </c>
      <c r="T489" s="140" t="s">
        <v>131</v>
      </c>
      <c r="U489" s="140" t="s">
        <v>215</v>
      </c>
      <c r="V489" s="8">
        <v>42675</v>
      </c>
      <c r="W489" s="8">
        <f t="shared" si="55"/>
        <v>42750</v>
      </c>
      <c r="X489" s="9"/>
      <c r="Y489" s="9"/>
      <c r="Z489" s="9"/>
      <c r="AA489" s="9"/>
      <c r="AB489" s="141" t="s">
        <v>1877</v>
      </c>
      <c r="AC489" s="136" t="s">
        <v>1679</v>
      </c>
      <c r="AD489" s="9">
        <v>8</v>
      </c>
      <c r="AE489" s="9" t="s">
        <v>754</v>
      </c>
      <c r="AF489" s="136">
        <v>0.2</v>
      </c>
      <c r="AG489" s="142">
        <v>46239</v>
      </c>
      <c r="AH489" s="8" t="s">
        <v>1879</v>
      </c>
      <c r="AI489" s="8">
        <v>42826</v>
      </c>
      <c r="AJ489" s="8">
        <v>42826</v>
      </c>
      <c r="AK489" s="8">
        <v>43039</v>
      </c>
      <c r="AL489" s="9">
        <v>2017</v>
      </c>
      <c r="AM489" s="137"/>
      <c r="AN489" s="137"/>
      <c r="AO489" s="9"/>
      <c r="AP489" s="9"/>
      <c r="AQ489" s="9"/>
      <c r="AR489" s="9"/>
      <c r="AS489" s="9"/>
      <c r="AT489" s="9"/>
      <c r="AU489" s="9"/>
      <c r="AV489" s="9"/>
      <c r="AW489" s="9"/>
    </row>
    <row r="490" spans="1:49" s="143" customFormat="1" ht="57.75">
      <c r="A490" s="136">
        <v>3</v>
      </c>
      <c r="B490" s="136" t="s">
        <v>1880</v>
      </c>
      <c r="C490" s="136" t="s">
        <v>131</v>
      </c>
      <c r="D490" s="136" t="s">
        <v>1881</v>
      </c>
      <c r="E490" s="136" t="s">
        <v>71</v>
      </c>
      <c r="F490" s="136">
        <v>845500</v>
      </c>
      <c r="G490" s="10" t="s">
        <v>5238</v>
      </c>
      <c r="H490" s="136" t="s">
        <v>1882</v>
      </c>
      <c r="I490" s="9" t="s">
        <v>1049</v>
      </c>
      <c r="J490" s="136" t="s">
        <v>135</v>
      </c>
      <c r="K490" s="136" t="s">
        <v>136</v>
      </c>
      <c r="L490" s="140" t="s">
        <v>137</v>
      </c>
      <c r="M490" s="140" t="s">
        <v>96</v>
      </c>
      <c r="N490" s="136" t="s">
        <v>1843</v>
      </c>
      <c r="O490" s="137">
        <v>755</v>
      </c>
      <c r="P490" s="137">
        <v>255</v>
      </c>
      <c r="Q490" s="137">
        <v>755</v>
      </c>
      <c r="R490" s="137">
        <f t="shared" si="54"/>
        <v>890.9</v>
      </c>
      <c r="S490" s="136" t="s">
        <v>214</v>
      </c>
      <c r="T490" s="140" t="s">
        <v>131</v>
      </c>
      <c r="U490" s="140" t="s">
        <v>215</v>
      </c>
      <c r="V490" s="8">
        <v>42675</v>
      </c>
      <c r="W490" s="8">
        <f t="shared" si="55"/>
        <v>42750</v>
      </c>
      <c r="X490" s="9"/>
      <c r="Y490" s="9"/>
      <c r="Z490" s="9"/>
      <c r="AA490" s="9"/>
      <c r="AB490" s="141" t="s">
        <v>5238</v>
      </c>
      <c r="AC490" s="136" t="s">
        <v>1679</v>
      </c>
      <c r="AD490" s="9">
        <v>796</v>
      </c>
      <c r="AE490" s="9" t="s">
        <v>177</v>
      </c>
      <c r="AF490" s="136">
        <v>10</v>
      </c>
      <c r="AG490" s="142">
        <v>46200</v>
      </c>
      <c r="AH490" s="8" t="s">
        <v>507</v>
      </c>
      <c r="AI490" s="8">
        <v>43009</v>
      </c>
      <c r="AJ490" s="8">
        <v>43009</v>
      </c>
      <c r="AK490" s="8">
        <v>43465</v>
      </c>
      <c r="AL490" s="9" t="s">
        <v>310</v>
      </c>
      <c r="AM490" s="137"/>
      <c r="AN490" s="137"/>
      <c r="AO490" s="9"/>
      <c r="AP490" s="9"/>
      <c r="AQ490" s="9"/>
      <c r="AR490" s="9"/>
      <c r="AS490" s="9"/>
      <c r="AT490" s="9"/>
      <c r="AU490" s="9"/>
      <c r="AV490" s="9"/>
      <c r="AW490" s="9"/>
    </row>
    <row r="491" spans="1:49" s="143" customFormat="1" ht="33.75">
      <c r="A491" s="136">
        <v>3</v>
      </c>
      <c r="B491" s="136" t="s">
        <v>1884</v>
      </c>
      <c r="C491" s="136" t="s">
        <v>131</v>
      </c>
      <c r="D491" s="136" t="s">
        <v>1842</v>
      </c>
      <c r="E491" s="136" t="s">
        <v>71</v>
      </c>
      <c r="F491" s="136">
        <v>845501</v>
      </c>
      <c r="G491" s="10" t="s">
        <v>1885</v>
      </c>
      <c r="H491" s="136" t="s">
        <v>1886</v>
      </c>
      <c r="I491" s="9" t="s">
        <v>1887</v>
      </c>
      <c r="J491" s="136" t="s">
        <v>135</v>
      </c>
      <c r="K491" s="136" t="s">
        <v>136</v>
      </c>
      <c r="L491" s="140" t="s">
        <v>137</v>
      </c>
      <c r="M491" s="140" t="s">
        <v>96</v>
      </c>
      <c r="N491" s="136" t="s">
        <v>1843</v>
      </c>
      <c r="O491" s="137">
        <v>2484.69344</v>
      </c>
      <c r="P491" s="137">
        <v>2484.69344</v>
      </c>
      <c r="Q491" s="137">
        <v>2484.69344</v>
      </c>
      <c r="R491" s="137">
        <f t="shared" si="54"/>
        <v>2931.9382591999997</v>
      </c>
      <c r="S491" s="136" t="s">
        <v>214</v>
      </c>
      <c r="T491" s="140" t="s">
        <v>131</v>
      </c>
      <c r="U491" s="140" t="s">
        <v>215</v>
      </c>
      <c r="V491" s="8">
        <v>42675</v>
      </c>
      <c r="W491" s="8">
        <f t="shared" si="55"/>
        <v>42750</v>
      </c>
      <c r="X491" s="9"/>
      <c r="Y491" s="9"/>
      <c r="Z491" s="9"/>
      <c r="AA491" s="9"/>
      <c r="AB491" s="141" t="s">
        <v>1885</v>
      </c>
      <c r="AC491" s="136" t="s">
        <v>1679</v>
      </c>
      <c r="AD491" s="9" t="s">
        <v>494</v>
      </c>
      <c r="AE491" s="9" t="s">
        <v>5239</v>
      </c>
      <c r="AF491" s="136">
        <v>5575</v>
      </c>
      <c r="AG491" s="142">
        <v>46200</v>
      </c>
      <c r="AH491" s="8" t="s">
        <v>507</v>
      </c>
      <c r="AI491" s="8">
        <v>42826</v>
      </c>
      <c r="AJ491" s="8">
        <v>42826</v>
      </c>
      <c r="AK491" s="8">
        <v>43039</v>
      </c>
      <c r="AL491" s="9">
        <v>2017</v>
      </c>
      <c r="AM491" s="137"/>
      <c r="AN491" s="137"/>
      <c r="AO491" s="9"/>
      <c r="AP491" s="9"/>
      <c r="AQ491" s="9"/>
      <c r="AR491" s="9"/>
      <c r="AS491" s="9"/>
      <c r="AT491" s="9"/>
      <c r="AU491" s="9"/>
      <c r="AV491" s="9"/>
      <c r="AW491" s="9"/>
    </row>
    <row r="492" spans="1:49" s="143" customFormat="1" ht="57">
      <c r="A492" s="136">
        <v>3</v>
      </c>
      <c r="B492" s="136" t="s">
        <v>1888</v>
      </c>
      <c r="C492" s="136" t="s">
        <v>131</v>
      </c>
      <c r="D492" s="136" t="s">
        <v>1845</v>
      </c>
      <c r="E492" s="136" t="s">
        <v>71</v>
      </c>
      <c r="F492" s="136">
        <v>845505</v>
      </c>
      <c r="G492" s="10" t="s">
        <v>5240</v>
      </c>
      <c r="H492" s="136" t="s">
        <v>600</v>
      </c>
      <c r="I492" s="9" t="s">
        <v>1889</v>
      </c>
      <c r="J492" s="136" t="s">
        <v>135</v>
      </c>
      <c r="K492" s="136" t="s">
        <v>136</v>
      </c>
      <c r="L492" s="140" t="s">
        <v>137</v>
      </c>
      <c r="M492" s="140" t="s">
        <v>96</v>
      </c>
      <c r="N492" s="136" t="s">
        <v>1843</v>
      </c>
      <c r="O492" s="137">
        <v>1200</v>
      </c>
      <c r="P492" s="137">
        <v>600</v>
      </c>
      <c r="Q492" s="137">
        <v>1200</v>
      </c>
      <c r="R492" s="137">
        <f t="shared" si="54"/>
        <v>1416</v>
      </c>
      <c r="S492" s="136" t="s">
        <v>214</v>
      </c>
      <c r="T492" s="140" t="s">
        <v>131</v>
      </c>
      <c r="U492" s="140" t="s">
        <v>215</v>
      </c>
      <c r="V492" s="8">
        <v>42675</v>
      </c>
      <c r="W492" s="8">
        <f t="shared" si="55"/>
        <v>42750</v>
      </c>
      <c r="X492" s="9"/>
      <c r="Y492" s="9"/>
      <c r="Z492" s="9"/>
      <c r="AA492" s="9"/>
      <c r="AB492" s="141" t="s">
        <v>5240</v>
      </c>
      <c r="AC492" s="136" t="s">
        <v>1679</v>
      </c>
      <c r="AD492" s="9">
        <v>796</v>
      </c>
      <c r="AE492" s="9" t="s">
        <v>177</v>
      </c>
      <c r="AF492" s="136">
        <v>13</v>
      </c>
      <c r="AG492" s="142">
        <v>46200</v>
      </c>
      <c r="AH492" s="8" t="s">
        <v>507</v>
      </c>
      <c r="AI492" s="8">
        <v>42826</v>
      </c>
      <c r="AJ492" s="8">
        <v>42826</v>
      </c>
      <c r="AK492" s="8">
        <v>43465</v>
      </c>
      <c r="AL492" s="9" t="s">
        <v>310</v>
      </c>
      <c r="AM492" s="137"/>
      <c r="AN492" s="137"/>
      <c r="AO492" s="9"/>
      <c r="AP492" s="9"/>
      <c r="AQ492" s="9"/>
      <c r="AR492" s="9"/>
      <c r="AS492" s="9"/>
      <c r="AT492" s="9"/>
      <c r="AU492" s="9"/>
      <c r="AV492" s="9"/>
      <c r="AW492" s="9" t="s">
        <v>273</v>
      </c>
    </row>
    <row r="493" spans="1:49" s="143" customFormat="1" ht="45">
      <c r="A493" s="136">
        <v>3</v>
      </c>
      <c r="B493" s="136" t="s">
        <v>1890</v>
      </c>
      <c r="C493" s="136" t="s">
        <v>131</v>
      </c>
      <c r="D493" s="136" t="s">
        <v>1867</v>
      </c>
      <c r="E493" s="136" t="s">
        <v>71</v>
      </c>
      <c r="F493" s="136">
        <v>845513</v>
      </c>
      <c r="G493" s="10" t="s">
        <v>1891</v>
      </c>
      <c r="H493" s="136" t="s">
        <v>600</v>
      </c>
      <c r="I493" s="9" t="s">
        <v>2667</v>
      </c>
      <c r="J493" s="136" t="s">
        <v>136</v>
      </c>
      <c r="K493" s="136" t="s">
        <v>136</v>
      </c>
      <c r="L493" s="140" t="s">
        <v>137</v>
      </c>
      <c r="M493" s="140" t="s">
        <v>96</v>
      </c>
      <c r="N493" s="136" t="s">
        <v>1843</v>
      </c>
      <c r="O493" s="137">
        <v>2600</v>
      </c>
      <c r="P493" s="137">
        <v>2600</v>
      </c>
      <c r="Q493" s="137">
        <v>2600</v>
      </c>
      <c r="R493" s="137">
        <f t="shared" si="54"/>
        <v>3068</v>
      </c>
      <c r="S493" s="136" t="s">
        <v>214</v>
      </c>
      <c r="T493" s="140" t="s">
        <v>131</v>
      </c>
      <c r="U493" s="140" t="s">
        <v>215</v>
      </c>
      <c r="V493" s="8">
        <v>42675</v>
      </c>
      <c r="W493" s="8">
        <f t="shared" si="55"/>
        <v>42750</v>
      </c>
      <c r="X493" s="9"/>
      <c r="Y493" s="9"/>
      <c r="Z493" s="9"/>
      <c r="AA493" s="9"/>
      <c r="AB493" s="141" t="s">
        <v>1891</v>
      </c>
      <c r="AC493" s="136" t="s">
        <v>1679</v>
      </c>
      <c r="AD493" s="9">
        <v>796</v>
      </c>
      <c r="AE493" s="9" t="s">
        <v>177</v>
      </c>
      <c r="AF493" s="136">
        <v>26</v>
      </c>
      <c r="AG493" s="142">
        <v>46200</v>
      </c>
      <c r="AH493" s="8" t="s">
        <v>507</v>
      </c>
      <c r="AI493" s="8">
        <v>42767</v>
      </c>
      <c r="AJ493" s="8">
        <v>42767</v>
      </c>
      <c r="AK493" s="8">
        <v>43100</v>
      </c>
      <c r="AL493" s="9">
        <v>2017</v>
      </c>
      <c r="AM493" s="137"/>
      <c r="AN493" s="137"/>
      <c r="AO493" s="9"/>
      <c r="AP493" s="9"/>
      <c r="AQ493" s="9"/>
      <c r="AR493" s="9"/>
      <c r="AS493" s="9"/>
      <c r="AT493" s="9"/>
      <c r="AU493" s="9"/>
      <c r="AV493" s="9"/>
      <c r="AW493" s="9"/>
    </row>
    <row r="494" spans="1:49" s="143" customFormat="1" ht="78.75">
      <c r="A494" s="136">
        <v>3</v>
      </c>
      <c r="B494" s="136" t="s">
        <v>1892</v>
      </c>
      <c r="C494" s="136" t="s">
        <v>131</v>
      </c>
      <c r="D494" s="136" t="s">
        <v>1867</v>
      </c>
      <c r="E494" s="136" t="s">
        <v>71</v>
      </c>
      <c r="F494" s="136">
        <v>845506</v>
      </c>
      <c r="G494" s="10" t="s">
        <v>1893</v>
      </c>
      <c r="H494" s="136" t="s">
        <v>1883</v>
      </c>
      <c r="I494" s="9" t="s">
        <v>2668</v>
      </c>
      <c r="J494" s="136" t="s">
        <v>136</v>
      </c>
      <c r="K494" s="136" t="s">
        <v>136</v>
      </c>
      <c r="L494" s="140" t="s">
        <v>137</v>
      </c>
      <c r="M494" s="140" t="s">
        <v>96</v>
      </c>
      <c r="N494" s="136" t="s">
        <v>1843</v>
      </c>
      <c r="O494" s="137">
        <v>4500</v>
      </c>
      <c r="P494" s="137">
        <v>4500</v>
      </c>
      <c r="Q494" s="137">
        <v>4500</v>
      </c>
      <c r="R494" s="137">
        <f t="shared" si="54"/>
        <v>5310</v>
      </c>
      <c r="S494" s="136" t="s">
        <v>214</v>
      </c>
      <c r="T494" s="140" t="s">
        <v>131</v>
      </c>
      <c r="U494" s="140" t="s">
        <v>215</v>
      </c>
      <c r="V494" s="8">
        <v>42675</v>
      </c>
      <c r="W494" s="8">
        <f t="shared" si="55"/>
        <v>42750</v>
      </c>
      <c r="X494" s="9"/>
      <c r="Y494" s="9"/>
      <c r="Z494" s="9"/>
      <c r="AA494" s="9"/>
      <c r="AB494" s="141" t="s">
        <v>1893</v>
      </c>
      <c r="AC494" s="136" t="s">
        <v>1679</v>
      </c>
      <c r="AD494" s="9">
        <v>796</v>
      </c>
      <c r="AE494" s="9" t="s">
        <v>177</v>
      </c>
      <c r="AF494" s="136">
        <v>759</v>
      </c>
      <c r="AG494" s="142">
        <v>46200</v>
      </c>
      <c r="AH494" s="8" t="s">
        <v>507</v>
      </c>
      <c r="AI494" s="8">
        <v>42887</v>
      </c>
      <c r="AJ494" s="8">
        <v>42887</v>
      </c>
      <c r="AK494" s="8">
        <v>42979</v>
      </c>
      <c r="AL494" s="9">
        <v>2017</v>
      </c>
      <c r="AM494" s="137"/>
      <c r="AN494" s="137"/>
      <c r="AO494" s="9"/>
      <c r="AP494" s="9"/>
      <c r="AQ494" s="9"/>
      <c r="AR494" s="9"/>
      <c r="AS494" s="9"/>
      <c r="AT494" s="9"/>
      <c r="AU494" s="9"/>
      <c r="AV494" s="9"/>
      <c r="AW494" s="9"/>
    </row>
    <row r="495" spans="1:49" s="143" customFormat="1" ht="33.75">
      <c r="A495" s="136">
        <v>3</v>
      </c>
      <c r="B495" s="136" t="s">
        <v>1894</v>
      </c>
      <c r="C495" s="136" t="s">
        <v>131</v>
      </c>
      <c r="D495" s="136" t="s">
        <v>1895</v>
      </c>
      <c r="E495" s="136" t="s">
        <v>71</v>
      </c>
      <c r="F495" s="136">
        <v>845516</v>
      </c>
      <c r="G495" s="10" t="s">
        <v>2546</v>
      </c>
      <c r="H495" s="136" t="s">
        <v>600</v>
      </c>
      <c r="I495" s="9" t="s">
        <v>601</v>
      </c>
      <c r="J495" s="136" t="s">
        <v>135</v>
      </c>
      <c r="K495" s="136" t="s">
        <v>136</v>
      </c>
      <c r="L495" s="140" t="s">
        <v>137</v>
      </c>
      <c r="M495" s="140" t="s">
        <v>96</v>
      </c>
      <c r="N495" s="136" t="s">
        <v>1843</v>
      </c>
      <c r="O495" s="137">
        <v>1200</v>
      </c>
      <c r="P495" s="137">
        <v>1200</v>
      </c>
      <c r="Q495" s="137">
        <v>1200</v>
      </c>
      <c r="R495" s="137">
        <f t="shared" si="54"/>
        <v>1416</v>
      </c>
      <c r="S495" s="136" t="s">
        <v>214</v>
      </c>
      <c r="T495" s="140" t="s">
        <v>131</v>
      </c>
      <c r="U495" s="140" t="s">
        <v>215</v>
      </c>
      <c r="V495" s="8">
        <v>42675</v>
      </c>
      <c r="W495" s="8">
        <f t="shared" si="55"/>
        <v>42750</v>
      </c>
      <c r="X495" s="9"/>
      <c r="Y495" s="9"/>
      <c r="Z495" s="9"/>
      <c r="AA495" s="9"/>
      <c r="AB495" s="141" t="s">
        <v>1896</v>
      </c>
      <c r="AC495" s="136" t="s">
        <v>1679</v>
      </c>
      <c r="AD495" s="9">
        <v>796</v>
      </c>
      <c r="AE495" s="9" t="s">
        <v>177</v>
      </c>
      <c r="AF495" s="136">
        <v>28</v>
      </c>
      <c r="AG495" s="142">
        <v>46200</v>
      </c>
      <c r="AH495" s="8" t="s">
        <v>507</v>
      </c>
      <c r="AI495" s="8">
        <v>42795</v>
      </c>
      <c r="AJ495" s="146">
        <v>42795</v>
      </c>
      <c r="AK495" s="8">
        <v>43100</v>
      </c>
      <c r="AL495" s="9">
        <v>2017</v>
      </c>
      <c r="AM495" s="137"/>
      <c r="AN495" s="137"/>
      <c r="AO495" s="9"/>
      <c r="AP495" s="9"/>
      <c r="AQ495" s="9"/>
      <c r="AR495" s="9"/>
      <c r="AS495" s="9"/>
      <c r="AT495" s="9"/>
      <c r="AU495" s="9"/>
      <c r="AV495" s="9"/>
      <c r="AW495" s="9"/>
    </row>
    <row r="496" spans="1:49" s="143" customFormat="1" ht="33.75">
      <c r="A496" s="136">
        <v>3</v>
      </c>
      <c r="B496" s="136" t="s">
        <v>1897</v>
      </c>
      <c r="C496" s="136" t="s">
        <v>131</v>
      </c>
      <c r="D496" s="136" t="s">
        <v>1898</v>
      </c>
      <c r="E496" s="136" t="s">
        <v>71</v>
      </c>
      <c r="F496" s="136">
        <v>845508</v>
      </c>
      <c r="G496" s="10" t="s">
        <v>1899</v>
      </c>
      <c r="H496" s="136" t="s">
        <v>1883</v>
      </c>
      <c r="I496" s="9" t="s">
        <v>1883</v>
      </c>
      <c r="J496" s="136" t="s">
        <v>135</v>
      </c>
      <c r="K496" s="136" t="s">
        <v>136</v>
      </c>
      <c r="L496" s="140" t="s">
        <v>137</v>
      </c>
      <c r="M496" s="140" t="s">
        <v>96</v>
      </c>
      <c r="N496" s="136" t="s">
        <v>1843</v>
      </c>
      <c r="O496" s="137">
        <v>3000</v>
      </c>
      <c r="P496" s="137">
        <v>3000</v>
      </c>
      <c r="Q496" s="137">
        <v>3000</v>
      </c>
      <c r="R496" s="137">
        <f t="shared" si="54"/>
        <v>3540</v>
      </c>
      <c r="S496" s="136" t="s">
        <v>214</v>
      </c>
      <c r="T496" s="140" t="s">
        <v>131</v>
      </c>
      <c r="U496" s="140" t="s">
        <v>215</v>
      </c>
      <c r="V496" s="8">
        <v>42675</v>
      </c>
      <c r="W496" s="8">
        <f t="shared" si="55"/>
        <v>42750</v>
      </c>
      <c r="X496" s="9"/>
      <c r="Y496" s="9"/>
      <c r="Z496" s="9"/>
      <c r="AA496" s="9"/>
      <c r="AB496" s="141" t="s">
        <v>1899</v>
      </c>
      <c r="AC496" s="136" t="s">
        <v>1679</v>
      </c>
      <c r="AD496" s="9">
        <v>796</v>
      </c>
      <c r="AE496" s="9" t="s">
        <v>177</v>
      </c>
      <c r="AF496" s="136">
        <v>83</v>
      </c>
      <c r="AG496" s="142">
        <v>46200</v>
      </c>
      <c r="AH496" s="8" t="s">
        <v>507</v>
      </c>
      <c r="AI496" s="8">
        <v>42826</v>
      </c>
      <c r="AJ496" s="8">
        <v>42826</v>
      </c>
      <c r="AK496" s="8">
        <v>43008</v>
      </c>
      <c r="AL496" s="9">
        <v>2017</v>
      </c>
      <c r="AM496" s="137"/>
      <c r="AN496" s="137"/>
      <c r="AO496" s="9"/>
      <c r="AP496" s="9"/>
      <c r="AQ496" s="9"/>
      <c r="AR496" s="9"/>
      <c r="AS496" s="9"/>
      <c r="AT496" s="9"/>
      <c r="AU496" s="9"/>
      <c r="AV496" s="9"/>
      <c r="AW496" s="9"/>
    </row>
    <row r="497" spans="1:49" s="143" customFormat="1" ht="33.75">
      <c r="A497" s="136">
        <v>3</v>
      </c>
      <c r="B497" s="136" t="s">
        <v>1900</v>
      </c>
      <c r="C497" s="136" t="s">
        <v>131</v>
      </c>
      <c r="D497" s="136" t="s">
        <v>1898</v>
      </c>
      <c r="E497" s="136" t="s">
        <v>71</v>
      </c>
      <c r="F497" s="136">
        <v>845515</v>
      </c>
      <c r="G497" s="10" t="s">
        <v>1901</v>
      </c>
      <c r="H497" s="136" t="s">
        <v>1882</v>
      </c>
      <c r="I497" s="9" t="s">
        <v>1049</v>
      </c>
      <c r="J497" s="136" t="s">
        <v>135</v>
      </c>
      <c r="K497" s="136" t="s">
        <v>135</v>
      </c>
      <c r="L497" s="140" t="s">
        <v>137</v>
      </c>
      <c r="M497" s="140" t="s">
        <v>96</v>
      </c>
      <c r="N497" s="136" t="s">
        <v>1843</v>
      </c>
      <c r="O497" s="137">
        <v>1575.23</v>
      </c>
      <c r="P497" s="137">
        <v>1575.23</v>
      </c>
      <c r="Q497" s="137">
        <v>1575.23</v>
      </c>
      <c r="R497" s="137">
        <f t="shared" si="54"/>
        <v>1858.7713999999999</v>
      </c>
      <c r="S497" s="136" t="s">
        <v>214</v>
      </c>
      <c r="T497" s="140" t="s">
        <v>131</v>
      </c>
      <c r="U497" s="140" t="s">
        <v>215</v>
      </c>
      <c r="V497" s="8">
        <v>42675</v>
      </c>
      <c r="W497" s="8">
        <f t="shared" si="55"/>
        <v>42750</v>
      </c>
      <c r="X497" s="9"/>
      <c r="Y497" s="9"/>
      <c r="Z497" s="9"/>
      <c r="AA497" s="9"/>
      <c r="AB497" s="141" t="s">
        <v>1901</v>
      </c>
      <c r="AC497" s="136" t="s">
        <v>1679</v>
      </c>
      <c r="AD497" s="9">
        <v>8</v>
      </c>
      <c r="AE497" s="9" t="s">
        <v>754</v>
      </c>
      <c r="AF497" s="136">
        <v>196.33</v>
      </c>
      <c r="AG497" s="142">
        <v>46200</v>
      </c>
      <c r="AH497" s="8" t="s">
        <v>507</v>
      </c>
      <c r="AI497" s="8">
        <v>42917</v>
      </c>
      <c r="AJ497" s="8">
        <v>42917</v>
      </c>
      <c r="AK497" s="8">
        <v>43100</v>
      </c>
      <c r="AL497" s="9">
        <v>2017</v>
      </c>
      <c r="AM497" s="137"/>
      <c r="AN497" s="137"/>
      <c r="AO497" s="9"/>
      <c r="AP497" s="9"/>
      <c r="AQ497" s="9"/>
      <c r="AR497" s="9"/>
      <c r="AS497" s="9"/>
      <c r="AT497" s="9"/>
      <c r="AU497" s="9"/>
      <c r="AV497" s="9"/>
      <c r="AW497" s="9"/>
    </row>
    <row r="498" spans="1:49" s="143" customFormat="1" ht="33.75">
      <c r="A498" s="136">
        <v>3</v>
      </c>
      <c r="B498" s="136" t="s">
        <v>1902</v>
      </c>
      <c r="C498" s="136" t="s">
        <v>131</v>
      </c>
      <c r="D498" s="136" t="s">
        <v>1898</v>
      </c>
      <c r="E498" s="136" t="s">
        <v>71</v>
      </c>
      <c r="F498" s="136">
        <v>845518</v>
      </c>
      <c r="G498" s="10" t="s">
        <v>1903</v>
      </c>
      <c r="H498" s="136" t="s">
        <v>1882</v>
      </c>
      <c r="I498" s="9" t="s">
        <v>1049</v>
      </c>
      <c r="J498" s="136" t="s">
        <v>135</v>
      </c>
      <c r="K498" s="136" t="s">
        <v>136</v>
      </c>
      <c r="L498" s="140" t="s">
        <v>137</v>
      </c>
      <c r="M498" s="140" t="s">
        <v>96</v>
      </c>
      <c r="N498" s="136" t="s">
        <v>1843</v>
      </c>
      <c r="O498" s="137">
        <v>2000</v>
      </c>
      <c r="P498" s="137">
        <v>2000</v>
      </c>
      <c r="Q498" s="137">
        <v>2000</v>
      </c>
      <c r="R498" s="137">
        <f t="shared" si="54"/>
        <v>2360</v>
      </c>
      <c r="S498" s="136" t="s">
        <v>214</v>
      </c>
      <c r="T498" s="140" t="s">
        <v>131</v>
      </c>
      <c r="U498" s="140" t="s">
        <v>215</v>
      </c>
      <c r="V498" s="8">
        <v>42675</v>
      </c>
      <c r="W498" s="8">
        <f t="shared" si="55"/>
        <v>42750</v>
      </c>
      <c r="X498" s="9"/>
      <c r="Y498" s="9"/>
      <c r="Z498" s="9"/>
      <c r="AA498" s="9"/>
      <c r="AB498" s="141" t="s">
        <v>1903</v>
      </c>
      <c r="AC498" s="136" t="s">
        <v>1679</v>
      </c>
      <c r="AD498" s="9">
        <v>8</v>
      </c>
      <c r="AE498" s="9" t="s">
        <v>754</v>
      </c>
      <c r="AF498" s="136">
        <v>737.54</v>
      </c>
      <c r="AG498" s="142">
        <v>46200</v>
      </c>
      <c r="AH498" s="8" t="s">
        <v>507</v>
      </c>
      <c r="AI498" s="8">
        <v>42856</v>
      </c>
      <c r="AJ498" s="8">
        <v>42856</v>
      </c>
      <c r="AK498" s="8">
        <v>43038</v>
      </c>
      <c r="AL498" s="9">
        <v>2017</v>
      </c>
      <c r="AM498" s="137"/>
      <c r="AN498" s="137"/>
      <c r="AO498" s="9"/>
      <c r="AP498" s="9"/>
      <c r="AQ498" s="9"/>
      <c r="AR498" s="9"/>
      <c r="AS498" s="9"/>
      <c r="AT498" s="9"/>
      <c r="AU498" s="9"/>
      <c r="AV498" s="9"/>
      <c r="AW498" s="9"/>
    </row>
    <row r="499" spans="1:49" s="143" customFormat="1" ht="33.75">
      <c r="A499" s="136">
        <v>3</v>
      </c>
      <c r="B499" s="136" t="s">
        <v>1904</v>
      </c>
      <c r="C499" s="136" t="s">
        <v>131</v>
      </c>
      <c r="D499" s="136" t="s">
        <v>1898</v>
      </c>
      <c r="E499" s="136" t="s">
        <v>71</v>
      </c>
      <c r="F499" s="136">
        <v>845514</v>
      </c>
      <c r="G499" s="10" t="s">
        <v>1905</v>
      </c>
      <c r="H499" s="136" t="s">
        <v>1882</v>
      </c>
      <c r="I499" s="9" t="s">
        <v>1049</v>
      </c>
      <c r="J499" s="136" t="s">
        <v>135</v>
      </c>
      <c r="K499" s="136" t="s">
        <v>136</v>
      </c>
      <c r="L499" s="140" t="s">
        <v>137</v>
      </c>
      <c r="M499" s="140" t="s">
        <v>96</v>
      </c>
      <c r="N499" s="136" t="s">
        <v>1843</v>
      </c>
      <c r="O499" s="137">
        <v>1200</v>
      </c>
      <c r="P499" s="137">
        <v>1200</v>
      </c>
      <c r="Q499" s="137">
        <v>1200</v>
      </c>
      <c r="R499" s="137">
        <f t="shared" si="54"/>
        <v>1416</v>
      </c>
      <c r="S499" s="136" t="s">
        <v>214</v>
      </c>
      <c r="T499" s="140" t="s">
        <v>131</v>
      </c>
      <c r="U499" s="140" t="s">
        <v>215</v>
      </c>
      <c r="V499" s="8">
        <v>42675</v>
      </c>
      <c r="W499" s="8">
        <f t="shared" si="55"/>
        <v>42750</v>
      </c>
      <c r="X499" s="9"/>
      <c r="Y499" s="9"/>
      <c r="Z499" s="9"/>
      <c r="AA499" s="9"/>
      <c r="AB499" s="141" t="s">
        <v>1905</v>
      </c>
      <c r="AC499" s="136" t="s">
        <v>1679</v>
      </c>
      <c r="AD499" s="9">
        <v>8</v>
      </c>
      <c r="AE499" s="9" t="s">
        <v>754</v>
      </c>
      <c r="AF499" s="136">
        <v>1306.45</v>
      </c>
      <c r="AG499" s="142">
        <v>46200</v>
      </c>
      <c r="AH499" s="8" t="s">
        <v>507</v>
      </c>
      <c r="AI499" s="8">
        <v>42887</v>
      </c>
      <c r="AJ499" s="8">
        <v>42887</v>
      </c>
      <c r="AK499" s="8">
        <v>43008</v>
      </c>
      <c r="AL499" s="9">
        <v>2017</v>
      </c>
      <c r="AM499" s="137"/>
      <c r="AN499" s="137"/>
      <c r="AO499" s="9"/>
      <c r="AP499" s="9"/>
      <c r="AQ499" s="9"/>
      <c r="AR499" s="9"/>
      <c r="AS499" s="9"/>
      <c r="AT499" s="9"/>
      <c r="AU499" s="9"/>
      <c r="AV499" s="9"/>
      <c r="AW499" s="9"/>
    </row>
    <row r="500" spans="1:49" s="143" customFormat="1" ht="90">
      <c r="A500" s="136">
        <v>7</v>
      </c>
      <c r="B500" s="136" t="s">
        <v>1910</v>
      </c>
      <c r="C500" s="136" t="s">
        <v>131</v>
      </c>
      <c r="D500" s="136" t="s">
        <v>1911</v>
      </c>
      <c r="E500" s="136" t="s">
        <v>69</v>
      </c>
      <c r="F500" s="136">
        <v>629638</v>
      </c>
      <c r="G500" s="10" t="s">
        <v>2425</v>
      </c>
      <c r="H500" s="136">
        <v>83.1</v>
      </c>
      <c r="I500" s="9" t="s">
        <v>1913</v>
      </c>
      <c r="J500" s="136" t="s">
        <v>136</v>
      </c>
      <c r="K500" s="136" t="s">
        <v>136</v>
      </c>
      <c r="L500" s="140" t="s">
        <v>193</v>
      </c>
      <c r="M500" s="140" t="s">
        <v>109</v>
      </c>
      <c r="N500" s="136" t="s">
        <v>337</v>
      </c>
      <c r="O500" s="137">
        <v>7000</v>
      </c>
      <c r="P500" s="137">
        <v>3500</v>
      </c>
      <c r="Q500" s="137">
        <v>7000</v>
      </c>
      <c r="R500" s="137">
        <f t="shared" si="54"/>
        <v>8260</v>
      </c>
      <c r="S500" s="136" t="s">
        <v>214</v>
      </c>
      <c r="T500" s="140" t="s">
        <v>131</v>
      </c>
      <c r="U500" s="140" t="s">
        <v>215</v>
      </c>
      <c r="V500" s="8">
        <f>W500-45</f>
        <v>42852</v>
      </c>
      <c r="W500" s="8">
        <f>AI500-20</f>
        <v>42897</v>
      </c>
      <c r="X500" s="9"/>
      <c r="Y500" s="9"/>
      <c r="Z500" s="9"/>
      <c r="AA500" s="9"/>
      <c r="AB500" s="141" t="s">
        <v>1912</v>
      </c>
      <c r="AC500" s="136" t="s">
        <v>1914</v>
      </c>
      <c r="AD500" s="9">
        <v>796</v>
      </c>
      <c r="AE500" s="9" t="s">
        <v>1915</v>
      </c>
      <c r="AF500" s="136">
        <v>1</v>
      </c>
      <c r="AG500" s="142">
        <v>45293</v>
      </c>
      <c r="AH500" s="8" t="s">
        <v>197</v>
      </c>
      <c r="AI500" s="8">
        <v>42917</v>
      </c>
      <c r="AJ500" s="146">
        <v>42917</v>
      </c>
      <c r="AK500" s="8">
        <v>43281</v>
      </c>
      <c r="AL500" s="9" t="s">
        <v>310</v>
      </c>
      <c r="AM500" s="9" t="s">
        <v>1916</v>
      </c>
      <c r="AN500" s="137"/>
      <c r="AO500" s="9"/>
      <c r="AP500" s="9"/>
      <c r="AQ500" s="9"/>
      <c r="AR500" s="9"/>
      <c r="AS500" s="9"/>
      <c r="AT500" s="9"/>
      <c r="AU500" s="9"/>
      <c r="AV500" s="9"/>
      <c r="AW500" s="9"/>
    </row>
    <row r="501" spans="1:49" s="143" customFormat="1" ht="56.25">
      <c r="A501" s="136">
        <v>7</v>
      </c>
      <c r="B501" s="136" t="s">
        <v>1917</v>
      </c>
      <c r="C501" s="136" t="s">
        <v>131</v>
      </c>
      <c r="D501" s="136" t="s">
        <v>1918</v>
      </c>
      <c r="E501" s="136" t="s">
        <v>67</v>
      </c>
      <c r="F501" s="136">
        <v>629695</v>
      </c>
      <c r="G501" s="10" t="s">
        <v>1919</v>
      </c>
      <c r="H501" s="136" t="s">
        <v>564</v>
      </c>
      <c r="I501" s="9" t="s">
        <v>666</v>
      </c>
      <c r="J501" s="136" t="s">
        <v>2588</v>
      </c>
      <c r="K501" s="136" t="s">
        <v>136</v>
      </c>
      <c r="L501" s="140" t="s">
        <v>193</v>
      </c>
      <c r="M501" s="140" t="s">
        <v>97</v>
      </c>
      <c r="N501" s="136" t="s">
        <v>502</v>
      </c>
      <c r="O501" s="137">
        <f>870118.64/1000</f>
        <v>870.11864000000003</v>
      </c>
      <c r="P501" s="137">
        <v>711.9152509090909</v>
      </c>
      <c r="Q501" s="137">
        <f t="shared" ref="Q501:Q508" si="56">O501</f>
        <v>870.11864000000003</v>
      </c>
      <c r="R501" s="137">
        <f t="shared" si="54"/>
        <v>1026.7399952000001</v>
      </c>
      <c r="S501" s="140" t="s">
        <v>73</v>
      </c>
      <c r="T501" s="136" t="s">
        <v>131</v>
      </c>
      <c r="U501" s="140" t="s">
        <v>156</v>
      </c>
      <c r="V501" s="8">
        <v>42826</v>
      </c>
      <c r="W501" s="8">
        <v>42826</v>
      </c>
      <c r="X501" s="9" t="s">
        <v>2690</v>
      </c>
      <c r="Y501" s="9" t="s">
        <v>1140</v>
      </c>
      <c r="Z501" s="9">
        <v>7708659347</v>
      </c>
      <c r="AA501" s="9">
        <v>772301001</v>
      </c>
      <c r="AB501" s="141" t="s">
        <v>1919</v>
      </c>
      <c r="AC501" s="136" t="s">
        <v>595</v>
      </c>
      <c r="AD501" s="9">
        <v>55</v>
      </c>
      <c r="AE501" s="9" t="s">
        <v>1920</v>
      </c>
      <c r="AF501" s="136">
        <v>226</v>
      </c>
      <c r="AG501" s="142">
        <v>45393000</v>
      </c>
      <c r="AH501" s="8" t="s">
        <v>197</v>
      </c>
      <c r="AI501" s="8">
        <v>42826</v>
      </c>
      <c r="AJ501" s="8">
        <v>42826</v>
      </c>
      <c r="AK501" s="8">
        <v>43159</v>
      </c>
      <c r="AL501" s="9" t="s">
        <v>310</v>
      </c>
      <c r="AM501" s="9"/>
      <c r="AN501" s="137"/>
      <c r="AO501" s="9"/>
      <c r="AP501" s="9"/>
      <c r="AQ501" s="9"/>
      <c r="AR501" s="9"/>
      <c r="AS501" s="9"/>
      <c r="AT501" s="9"/>
      <c r="AU501" s="9"/>
      <c r="AV501" s="9"/>
      <c r="AW501" s="9"/>
    </row>
    <row r="502" spans="1:49" s="143" customFormat="1" ht="56.25">
      <c r="A502" s="136">
        <v>7</v>
      </c>
      <c r="B502" s="136" t="s">
        <v>1921</v>
      </c>
      <c r="C502" s="136" t="s">
        <v>131</v>
      </c>
      <c r="D502" s="136" t="s">
        <v>1918</v>
      </c>
      <c r="E502" s="136" t="s">
        <v>67</v>
      </c>
      <c r="F502" s="136">
        <v>629700</v>
      </c>
      <c r="G502" s="10" t="s">
        <v>1922</v>
      </c>
      <c r="H502" s="136" t="s">
        <v>564</v>
      </c>
      <c r="I502" s="9" t="s">
        <v>666</v>
      </c>
      <c r="J502" s="136" t="s">
        <v>2588</v>
      </c>
      <c r="K502" s="136" t="s">
        <v>136</v>
      </c>
      <c r="L502" s="140" t="s">
        <v>193</v>
      </c>
      <c r="M502" s="140" t="s">
        <v>97</v>
      </c>
      <c r="N502" s="136" t="s">
        <v>502</v>
      </c>
      <c r="O502" s="137">
        <v>5370.1419999999998</v>
      </c>
      <c r="P502" s="137">
        <v>5370.1419999999998</v>
      </c>
      <c r="Q502" s="137">
        <f t="shared" si="56"/>
        <v>5370.1419999999998</v>
      </c>
      <c r="R502" s="137">
        <f t="shared" si="54"/>
        <v>6336.7675599999993</v>
      </c>
      <c r="S502" s="140" t="s">
        <v>73</v>
      </c>
      <c r="T502" s="136" t="s">
        <v>131</v>
      </c>
      <c r="U502" s="140" t="s">
        <v>156</v>
      </c>
      <c r="V502" s="8">
        <v>42736</v>
      </c>
      <c r="W502" s="8">
        <v>42736</v>
      </c>
      <c r="X502" s="9" t="s">
        <v>2690</v>
      </c>
      <c r="Y502" s="9" t="s">
        <v>1923</v>
      </c>
      <c r="Z502" s="9">
        <v>7725287762</v>
      </c>
      <c r="AA502" s="9">
        <v>772501001</v>
      </c>
      <c r="AB502" s="141" t="s">
        <v>1922</v>
      </c>
      <c r="AC502" s="136" t="s">
        <v>595</v>
      </c>
      <c r="AD502" s="9">
        <v>55</v>
      </c>
      <c r="AE502" s="9" t="s">
        <v>1920</v>
      </c>
      <c r="AF502" s="136">
        <v>437.7</v>
      </c>
      <c r="AG502" s="142">
        <v>45914000</v>
      </c>
      <c r="AH502" s="8" t="s">
        <v>197</v>
      </c>
      <c r="AI502" s="8">
        <v>42736</v>
      </c>
      <c r="AJ502" s="8">
        <v>42736</v>
      </c>
      <c r="AK502" s="8">
        <v>43069</v>
      </c>
      <c r="AL502" s="9">
        <v>2017</v>
      </c>
      <c r="AM502" s="9"/>
      <c r="AN502" s="137"/>
      <c r="AO502" s="9"/>
      <c r="AP502" s="9"/>
      <c r="AQ502" s="9"/>
      <c r="AR502" s="9"/>
      <c r="AS502" s="9"/>
      <c r="AT502" s="9"/>
      <c r="AU502" s="9"/>
      <c r="AV502" s="9"/>
      <c r="AW502" s="9"/>
    </row>
    <row r="503" spans="1:49" s="143" customFormat="1" ht="112.5">
      <c r="A503" s="136">
        <v>7</v>
      </c>
      <c r="B503" s="136" t="s">
        <v>1924</v>
      </c>
      <c r="C503" s="136" t="s">
        <v>131</v>
      </c>
      <c r="D503" s="136" t="s">
        <v>1918</v>
      </c>
      <c r="E503" s="136" t="s">
        <v>67</v>
      </c>
      <c r="F503" s="136">
        <v>629703</v>
      </c>
      <c r="G503" s="10" t="s">
        <v>1925</v>
      </c>
      <c r="H503" s="136" t="s">
        <v>564</v>
      </c>
      <c r="I503" s="9" t="s">
        <v>666</v>
      </c>
      <c r="J503" s="136" t="s">
        <v>136</v>
      </c>
      <c r="K503" s="136" t="s">
        <v>136</v>
      </c>
      <c r="L503" s="140" t="s">
        <v>193</v>
      </c>
      <c r="M503" s="140" t="s">
        <v>97</v>
      </c>
      <c r="N503" s="136" t="s">
        <v>502</v>
      </c>
      <c r="O503" s="137">
        <v>1476.61</v>
      </c>
      <c r="P503" s="137">
        <v>1476.61</v>
      </c>
      <c r="Q503" s="137">
        <f t="shared" si="56"/>
        <v>1476.61</v>
      </c>
      <c r="R503" s="137">
        <f t="shared" si="54"/>
        <v>1742.3997999999997</v>
      </c>
      <c r="S503" s="140" t="s">
        <v>73</v>
      </c>
      <c r="T503" s="136" t="s">
        <v>131</v>
      </c>
      <c r="U503" s="140" t="s">
        <v>156</v>
      </c>
      <c r="V503" s="8">
        <v>42736</v>
      </c>
      <c r="W503" s="8">
        <v>42736</v>
      </c>
      <c r="X503" s="9" t="s">
        <v>2690</v>
      </c>
      <c r="Y503" s="9" t="s">
        <v>1923</v>
      </c>
      <c r="Z503" s="9">
        <v>7725287762</v>
      </c>
      <c r="AA503" s="9">
        <v>772501001</v>
      </c>
      <c r="AB503" s="141" t="s">
        <v>1925</v>
      </c>
      <c r="AC503" s="136" t="s">
        <v>595</v>
      </c>
      <c r="AD503" s="9">
        <v>796</v>
      </c>
      <c r="AE503" s="9" t="s">
        <v>177</v>
      </c>
      <c r="AF503" s="136">
        <v>18</v>
      </c>
      <c r="AG503" s="142">
        <v>45914000</v>
      </c>
      <c r="AH503" s="8" t="s">
        <v>197</v>
      </c>
      <c r="AI503" s="8">
        <v>42736</v>
      </c>
      <c r="AJ503" s="8">
        <v>42736</v>
      </c>
      <c r="AK503" s="8">
        <v>43069</v>
      </c>
      <c r="AL503" s="9">
        <v>2017</v>
      </c>
      <c r="AM503" s="9"/>
      <c r="AN503" s="137"/>
      <c r="AO503" s="9"/>
      <c r="AP503" s="9"/>
      <c r="AQ503" s="9"/>
      <c r="AR503" s="9"/>
      <c r="AS503" s="9"/>
      <c r="AT503" s="9"/>
      <c r="AU503" s="9"/>
      <c r="AV503" s="9"/>
      <c r="AW503" s="9"/>
    </row>
    <row r="504" spans="1:49" s="143" customFormat="1" ht="112.5">
      <c r="A504" s="136">
        <v>7</v>
      </c>
      <c r="B504" s="136" t="s">
        <v>1926</v>
      </c>
      <c r="C504" s="136" t="s">
        <v>131</v>
      </c>
      <c r="D504" s="136" t="s">
        <v>1918</v>
      </c>
      <c r="E504" s="136" t="s">
        <v>67</v>
      </c>
      <c r="F504" s="136">
        <v>629704</v>
      </c>
      <c r="G504" s="10" t="s">
        <v>1925</v>
      </c>
      <c r="H504" s="136" t="s">
        <v>564</v>
      </c>
      <c r="I504" s="9" t="s">
        <v>666</v>
      </c>
      <c r="J504" s="136" t="s">
        <v>136</v>
      </c>
      <c r="K504" s="136" t="s">
        <v>136</v>
      </c>
      <c r="L504" s="140" t="s">
        <v>193</v>
      </c>
      <c r="M504" s="140" t="s">
        <v>97</v>
      </c>
      <c r="N504" s="136" t="s">
        <v>502</v>
      </c>
      <c r="O504" s="137">
        <v>1476.61</v>
      </c>
      <c r="P504" s="137">
        <v>134.23727272727271</v>
      </c>
      <c r="Q504" s="137">
        <f t="shared" si="56"/>
        <v>1476.61</v>
      </c>
      <c r="R504" s="137">
        <f t="shared" si="54"/>
        <v>1742.3997999999997</v>
      </c>
      <c r="S504" s="140" t="s">
        <v>73</v>
      </c>
      <c r="T504" s="136" t="s">
        <v>131</v>
      </c>
      <c r="U504" s="140" t="s">
        <v>156</v>
      </c>
      <c r="V504" s="8">
        <v>43070</v>
      </c>
      <c r="W504" s="8">
        <v>43070</v>
      </c>
      <c r="X504" s="9" t="s">
        <v>2690</v>
      </c>
      <c r="Y504" s="9" t="s">
        <v>1923</v>
      </c>
      <c r="Z504" s="9">
        <v>7725287762</v>
      </c>
      <c r="AA504" s="9">
        <v>772501001</v>
      </c>
      <c r="AB504" s="141" t="s">
        <v>1925</v>
      </c>
      <c r="AC504" s="136" t="s">
        <v>595</v>
      </c>
      <c r="AD504" s="9">
        <v>796</v>
      </c>
      <c r="AE504" s="9" t="s">
        <v>177</v>
      </c>
      <c r="AF504" s="136">
        <v>18</v>
      </c>
      <c r="AG504" s="142">
        <v>45914000</v>
      </c>
      <c r="AH504" s="8" t="s">
        <v>197</v>
      </c>
      <c r="AI504" s="8">
        <v>43070</v>
      </c>
      <c r="AJ504" s="8">
        <v>43070</v>
      </c>
      <c r="AK504" s="8">
        <v>43404</v>
      </c>
      <c r="AL504" s="9" t="s">
        <v>310</v>
      </c>
      <c r="AM504" s="9"/>
      <c r="AN504" s="137"/>
      <c r="AO504" s="9"/>
      <c r="AP504" s="9"/>
      <c r="AQ504" s="9"/>
      <c r="AR504" s="9"/>
      <c r="AS504" s="9"/>
      <c r="AT504" s="9"/>
      <c r="AU504" s="9"/>
      <c r="AV504" s="9"/>
      <c r="AW504" s="9"/>
    </row>
    <row r="505" spans="1:49" s="143" customFormat="1" ht="56.25">
      <c r="A505" s="136">
        <v>7</v>
      </c>
      <c r="B505" s="136" t="s">
        <v>1927</v>
      </c>
      <c r="C505" s="136" t="s">
        <v>131</v>
      </c>
      <c r="D505" s="136" t="s">
        <v>1918</v>
      </c>
      <c r="E505" s="136" t="s">
        <v>67</v>
      </c>
      <c r="F505" s="136">
        <v>629702</v>
      </c>
      <c r="G505" s="10" t="s">
        <v>1922</v>
      </c>
      <c r="H505" s="136" t="s">
        <v>564</v>
      </c>
      <c r="I505" s="9" t="s">
        <v>666</v>
      </c>
      <c r="J505" s="136" t="s">
        <v>2588</v>
      </c>
      <c r="K505" s="136" t="s">
        <v>136</v>
      </c>
      <c r="L505" s="140" t="s">
        <v>193</v>
      </c>
      <c r="M505" s="140" t="s">
        <v>97</v>
      </c>
      <c r="N505" s="136" t="s">
        <v>502</v>
      </c>
      <c r="O505" s="137">
        <v>5370.1419999999998</v>
      </c>
      <c r="P505" s="137">
        <v>488.19472727272728</v>
      </c>
      <c r="Q505" s="137">
        <f t="shared" si="56"/>
        <v>5370.1419999999998</v>
      </c>
      <c r="R505" s="137">
        <f t="shared" si="54"/>
        <v>6336.7675599999993</v>
      </c>
      <c r="S505" s="140" t="s">
        <v>73</v>
      </c>
      <c r="T505" s="136" t="s">
        <v>131</v>
      </c>
      <c r="U505" s="140" t="s">
        <v>156</v>
      </c>
      <c r="V505" s="8">
        <v>43070</v>
      </c>
      <c r="W505" s="8">
        <v>43070</v>
      </c>
      <c r="X505" s="9" t="s">
        <v>2690</v>
      </c>
      <c r="Y505" s="9" t="s">
        <v>1923</v>
      </c>
      <c r="Z505" s="9">
        <v>7725287762</v>
      </c>
      <c r="AA505" s="9">
        <v>772501001</v>
      </c>
      <c r="AB505" s="141" t="s">
        <v>1922</v>
      </c>
      <c r="AC505" s="136" t="s">
        <v>595</v>
      </c>
      <c r="AD505" s="9">
        <v>55</v>
      </c>
      <c r="AE505" s="9" t="s">
        <v>1920</v>
      </c>
      <c r="AF505" s="136">
        <v>437.7</v>
      </c>
      <c r="AG505" s="142">
        <v>45914000</v>
      </c>
      <c r="AH505" s="8" t="s">
        <v>197</v>
      </c>
      <c r="AI505" s="8">
        <v>43070</v>
      </c>
      <c r="AJ505" s="8">
        <v>43070</v>
      </c>
      <c r="AK505" s="8">
        <v>43404</v>
      </c>
      <c r="AL505" s="9" t="s">
        <v>310</v>
      </c>
      <c r="AM505" s="9"/>
      <c r="AN505" s="137"/>
      <c r="AO505" s="9"/>
      <c r="AP505" s="9"/>
      <c r="AQ505" s="9"/>
      <c r="AR505" s="9"/>
      <c r="AS505" s="9"/>
      <c r="AT505" s="9"/>
      <c r="AU505" s="9"/>
      <c r="AV505" s="9"/>
      <c r="AW505" s="9"/>
    </row>
    <row r="506" spans="1:49" s="143" customFormat="1" ht="56.25">
      <c r="A506" s="136">
        <v>7</v>
      </c>
      <c r="B506" s="136" t="s">
        <v>1928</v>
      </c>
      <c r="C506" s="136" t="s">
        <v>131</v>
      </c>
      <c r="D506" s="136" t="s">
        <v>1918</v>
      </c>
      <c r="E506" s="136" t="s">
        <v>67</v>
      </c>
      <c r="F506" s="136">
        <v>629697</v>
      </c>
      <c r="G506" s="10" t="s">
        <v>1929</v>
      </c>
      <c r="H506" s="136" t="s">
        <v>564</v>
      </c>
      <c r="I506" s="9" t="s">
        <v>666</v>
      </c>
      <c r="J506" s="136" t="s">
        <v>2588</v>
      </c>
      <c r="K506" s="136" t="s">
        <v>136</v>
      </c>
      <c r="L506" s="140" t="s">
        <v>193</v>
      </c>
      <c r="M506" s="140" t="s">
        <v>97</v>
      </c>
      <c r="N506" s="136" t="s">
        <v>502</v>
      </c>
      <c r="O506" s="137">
        <v>10886.85</v>
      </c>
      <c r="P506" s="137">
        <v>4948.568181818182</v>
      </c>
      <c r="Q506" s="137">
        <f t="shared" si="56"/>
        <v>10886.85</v>
      </c>
      <c r="R506" s="137">
        <f t="shared" si="54"/>
        <v>12846.483</v>
      </c>
      <c r="S506" s="140" t="s">
        <v>73</v>
      </c>
      <c r="T506" s="136" t="s">
        <v>131</v>
      </c>
      <c r="U506" s="140" t="s">
        <v>156</v>
      </c>
      <c r="V506" s="8">
        <v>42948</v>
      </c>
      <c r="W506" s="8">
        <v>42948</v>
      </c>
      <c r="X506" s="9" t="s">
        <v>2690</v>
      </c>
      <c r="Y506" s="9" t="s">
        <v>1930</v>
      </c>
      <c r="Z506" s="9">
        <v>7714937578</v>
      </c>
      <c r="AA506" s="9">
        <v>7728501001</v>
      </c>
      <c r="AB506" s="141" t="s">
        <v>1929</v>
      </c>
      <c r="AC506" s="136" t="s">
        <v>595</v>
      </c>
      <c r="AD506" s="9">
        <v>55</v>
      </c>
      <c r="AE506" s="9" t="s">
        <v>1920</v>
      </c>
      <c r="AF506" s="136">
        <v>854.1</v>
      </c>
      <c r="AG506" s="142">
        <v>45376000</v>
      </c>
      <c r="AH506" s="8" t="s">
        <v>197</v>
      </c>
      <c r="AI506" s="8">
        <v>42948</v>
      </c>
      <c r="AJ506" s="8">
        <v>42948</v>
      </c>
      <c r="AK506" s="8">
        <v>43281</v>
      </c>
      <c r="AL506" s="9" t="s">
        <v>310</v>
      </c>
      <c r="AM506" s="9"/>
      <c r="AN506" s="137"/>
      <c r="AO506" s="9"/>
      <c r="AP506" s="9"/>
      <c r="AQ506" s="9"/>
      <c r="AR506" s="9"/>
      <c r="AS506" s="9"/>
      <c r="AT506" s="9"/>
      <c r="AU506" s="9"/>
      <c r="AV506" s="9"/>
      <c r="AW506" s="9"/>
    </row>
    <row r="507" spans="1:49" s="143" customFormat="1" ht="56.25">
      <c r="A507" s="136">
        <v>7</v>
      </c>
      <c r="B507" s="136" t="s">
        <v>1931</v>
      </c>
      <c r="C507" s="136" t="s">
        <v>131</v>
      </c>
      <c r="D507" s="136" t="s">
        <v>1918</v>
      </c>
      <c r="E507" s="136" t="s">
        <v>67</v>
      </c>
      <c r="F507" s="136">
        <v>629698</v>
      </c>
      <c r="G507" s="10" t="s">
        <v>1932</v>
      </c>
      <c r="H507" s="136" t="s">
        <v>564</v>
      </c>
      <c r="I507" s="9" t="s">
        <v>666</v>
      </c>
      <c r="J507" s="136" t="s">
        <v>2588</v>
      </c>
      <c r="K507" s="136" t="s">
        <v>136</v>
      </c>
      <c r="L507" s="140" t="s">
        <v>193</v>
      </c>
      <c r="M507" s="140" t="s">
        <v>97</v>
      </c>
      <c r="N507" s="136" t="s">
        <v>502</v>
      </c>
      <c r="O507" s="137">
        <v>15242.216</v>
      </c>
      <c r="P507" s="137">
        <v>15242.216</v>
      </c>
      <c r="Q507" s="137">
        <f t="shared" si="56"/>
        <v>15242.216</v>
      </c>
      <c r="R507" s="137">
        <f t="shared" si="54"/>
        <v>17985.814879999998</v>
      </c>
      <c r="S507" s="140" t="s">
        <v>73</v>
      </c>
      <c r="T507" s="136" t="s">
        <v>131</v>
      </c>
      <c r="U507" s="140" t="s">
        <v>156</v>
      </c>
      <c r="V507" s="8">
        <v>42736</v>
      </c>
      <c r="W507" s="8">
        <v>42736</v>
      </c>
      <c r="X507" s="9" t="s">
        <v>2690</v>
      </c>
      <c r="Y507" s="9" t="s">
        <v>1923</v>
      </c>
      <c r="Z507" s="9">
        <v>7725287762</v>
      </c>
      <c r="AA507" s="9">
        <v>772501001</v>
      </c>
      <c r="AB507" s="141" t="s">
        <v>1932</v>
      </c>
      <c r="AC507" s="136" t="s">
        <v>595</v>
      </c>
      <c r="AD507" s="9">
        <v>55</v>
      </c>
      <c r="AE507" s="9" t="s">
        <v>1920</v>
      </c>
      <c r="AF507" s="136">
        <v>1241.2</v>
      </c>
      <c r="AG507" s="142">
        <v>45914003</v>
      </c>
      <c r="AH507" s="8" t="s">
        <v>197</v>
      </c>
      <c r="AI507" s="8">
        <v>42736</v>
      </c>
      <c r="AJ507" s="8">
        <v>42736</v>
      </c>
      <c r="AK507" s="8">
        <v>43069</v>
      </c>
      <c r="AL507" s="9">
        <v>2017</v>
      </c>
      <c r="AM507" s="9"/>
      <c r="AN507" s="137"/>
      <c r="AO507" s="9"/>
      <c r="AP507" s="9"/>
      <c r="AQ507" s="9"/>
      <c r="AR507" s="9"/>
      <c r="AS507" s="9"/>
      <c r="AT507" s="9"/>
      <c r="AU507" s="9"/>
      <c r="AV507" s="9"/>
      <c r="AW507" s="9"/>
    </row>
    <row r="508" spans="1:49" s="143" customFormat="1" ht="56.25">
      <c r="A508" s="136">
        <v>7</v>
      </c>
      <c r="B508" s="136" t="s">
        <v>1933</v>
      </c>
      <c r="C508" s="136" t="s">
        <v>131</v>
      </c>
      <c r="D508" s="136" t="s">
        <v>1918</v>
      </c>
      <c r="E508" s="136" t="s">
        <v>67</v>
      </c>
      <c r="F508" s="136">
        <v>629699</v>
      </c>
      <c r="G508" s="10" t="s">
        <v>1932</v>
      </c>
      <c r="H508" s="136" t="s">
        <v>564</v>
      </c>
      <c r="I508" s="9" t="s">
        <v>666</v>
      </c>
      <c r="J508" s="136" t="s">
        <v>2588</v>
      </c>
      <c r="K508" s="136" t="s">
        <v>136</v>
      </c>
      <c r="L508" s="140" t="s">
        <v>193</v>
      </c>
      <c r="M508" s="140" t="s">
        <v>97</v>
      </c>
      <c r="N508" s="136" t="s">
        <v>502</v>
      </c>
      <c r="O508" s="137">
        <v>15242.216</v>
      </c>
      <c r="P508" s="137">
        <v>1385.6559999999999</v>
      </c>
      <c r="Q508" s="137">
        <f t="shared" si="56"/>
        <v>15242.216</v>
      </c>
      <c r="R508" s="137">
        <f t="shared" si="54"/>
        <v>17985.814879999998</v>
      </c>
      <c r="S508" s="140" t="s">
        <v>73</v>
      </c>
      <c r="T508" s="136" t="s">
        <v>131</v>
      </c>
      <c r="U508" s="140" t="s">
        <v>156</v>
      </c>
      <c r="V508" s="8">
        <v>43070</v>
      </c>
      <c r="W508" s="8">
        <v>43070</v>
      </c>
      <c r="X508" s="9" t="s">
        <v>2690</v>
      </c>
      <c r="Y508" s="9" t="s">
        <v>1923</v>
      </c>
      <c r="Z508" s="9">
        <v>7725287762</v>
      </c>
      <c r="AA508" s="9">
        <v>772501001</v>
      </c>
      <c r="AB508" s="141" t="s">
        <v>1932</v>
      </c>
      <c r="AC508" s="136" t="s">
        <v>595</v>
      </c>
      <c r="AD508" s="9">
        <v>55</v>
      </c>
      <c r="AE508" s="9" t="s">
        <v>1920</v>
      </c>
      <c r="AF508" s="136">
        <v>1241.2</v>
      </c>
      <c r="AG508" s="142">
        <v>45914004</v>
      </c>
      <c r="AH508" s="8" t="s">
        <v>197</v>
      </c>
      <c r="AI508" s="8">
        <v>43070</v>
      </c>
      <c r="AJ508" s="8">
        <v>43070</v>
      </c>
      <c r="AK508" s="8">
        <v>43404</v>
      </c>
      <c r="AL508" s="9" t="s">
        <v>310</v>
      </c>
      <c r="AM508" s="9"/>
      <c r="AN508" s="137"/>
      <c r="AO508" s="9"/>
      <c r="AP508" s="9"/>
      <c r="AQ508" s="9"/>
      <c r="AR508" s="9"/>
      <c r="AS508" s="9"/>
      <c r="AT508" s="9"/>
      <c r="AU508" s="9"/>
      <c r="AV508" s="9"/>
      <c r="AW508" s="9"/>
    </row>
    <row r="509" spans="1:49" s="143" customFormat="1" ht="45">
      <c r="A509" s="136">
        <v>7</v>
      </c>
      <c r="B509" s="136" t="s">
        <v>1937</v>
      </c>
      <c r="C509" s="136" t="s">
        <v>131</v>
      </c>
      <c r="D509" s="136" t="s">
        <v>1938</v>
      </c>
      <c r="E509" s="136" t="s">
        <v>68</v>
      </c>
      <c r="F509" s="136">
        <v>860234</v>
      </c>
      <c r="G509" s="10" t="s">
        <v>1939</v>
      </c>
      <c r="H509" s="136" t="s">
        <v>1940</v>
      </c>
      <c r="I509" s="9" t="s">
        <v>1941</v>
      </c>
      <c r="J509" s="136" t="s">
        <v>135</v>
      </c>
      <c r="K509" s="136" t="s">
        <v>136</v>
      </c>
      <c r="L509" s="140" t="s">
        <v>193</v>
      </c>
      <c r="M509" s="140" t="s">
        <v>1942</v>
      </c>
      <c r="N509" s="136" t="s">
        <v>456</v>
      </c>
      <c r="O509" s="137">
        <v>85583.3</v>
      </c>
      <c r="P509" s="137">
        <f>O509</f>
        <v>85583.3</v>
      </c>
      <c r="Q509" s="137">
        <v>85583.3</v>
      </c>
      <c r="R509" s="137">
        <f t="shared" si="54"/>
        <v>100988.29399999999</v>
      </c>
      <c r="S509" s="140" t="str">
        <f>IF(R509&gt;10000,"Открытый конкурс","Открытый запрос предложений")</f>
        <v>Открытый конкурс</v>
      </c>
      <c r="T509" s="140" t="s">
        <v>131</v>
      </c>
      <c r="U509" s="140" t="s">
        <v>457</v>
      </c>
      <c r="V509" s="8">
        <v>42685</v>
      </c>
      <c r="W509" s="8">
        <v>42745</v>
      </c>
      <c r="X509" s="9"/>
      <c r="Y509" s="9"/>
      <c r="Z509" s="9"/>
      <c r="AA509" s="9"/>
      <c r="AB509" s="141" t="s">
        <v>1939</v>
      </c>
      <c r="AC509" s="136" t="s">
        <v>209</v>
      </c>
      <c r="AD509" s="9">
        <v>642</v>
      </c>
      <c r="AE509" s="9" t="s">
        <v>1943</v>
      </c>
      <c r="AF509" s="136">
        <v>126</v>
      </c>
      <c r="AG509" s="142">
        <v>45.46</v>
      </c>
      <c r="AH509" s="8" t="s">
        <v>450</v>
      </c>
      <c r="AI509" s="8">
        <v>42765</v>
      </c>
      <c r="AJ509" s="8">
        <v>42765</v>
      </c>
      <c r="AK509" s="8">
        <v>43100</v>
      </c>
      <c r="AL509" s="9">
        <v>2017</v>
      </c>
      <c r="AM509" s="9"/>
      <c r="AN509" s="137"/>
      <c r="AO509" s="9"/>
      <c r="AP509" s="9"/>
      <c r="AQ509" s="9"/>
      <c r="AR509" s="9"/>
      <c r="AS509" s="9"/>
      <c r="AT509" s="9"/>
      <c r="AU509" s="9"/>
      <c r="AV509" s="9"/>
      <c r="AW509" s="9"/>
    </row>
    <row r="510" spans="1:49" s="143" customFormat="1" ht="45">
      <c r="A510" s="136">
        <v>7</v>
      </c>
      <c r="B510" s="136" t="s">
        <v>1944</v>
      </c>
      <c r="C510" s="136" t="s">
        <v>131</v>
      </c>
      <c r="D510" s="136" t="s">
        <v>1938</v>
      </c>
      <c r="E510" s="136" t="s">
        <v>66</v>
      </c>
      <c r="F510" s="136">
        <v>860236</v>
      </c>
      <c r="G510" s="10" t="s">
        <v>1945</v>
      </c>
      <c r="H510" s="136" t="s">
        <v>1946</v>
      </c>
      <c r="I510" s="9" t="s">
        <v>1947</v>
      </c>
      <c r="J510" s="136" t="s">
        <v>135</v>
      </c>
      <c r="K510" s="136" t="s">
        <v>136</v>
      </c>
      <c r="L510" s="140" t="s">
        <v>193</v>
      </c>
      <c r="M510" s="140" t="s">
        <v>1948</v>
      </c>
      <c r="N510" s="136" t="s">
        <v>1949</v>
      </c>
      <c r="O510" s="137">
        <v>2300.1</v>
      </c>
      <c r="P510" s="137">
        <v>2300.1</v>
      </c>
      <c r="Q510" s="137">
        <v>2300.1</v>
      </c>
      <c r="R510" s="137">
        <f t="shared" si="54"/>
        <v>2714.1179999999999</v>
      </c>
      <c r="S510" s="136" t="s">
        <v>73</v>
      </c>
      <c r="T510" s="140" t="s">
        <v>131</v>
      </c>
      <c r="U510" s="140" t="s">
        <v>156</v>
      </c>
      <c r="V510" s="8">
        <v>42736</v>
      </c>
      <c r="W510" s="8">
        <v>42736</v>
      </c>
      <c r="X510" s="9" t="s">
        <v>338</v>
      </c>
      <c r="Y510" s="136" t="s">
        <v>1950</v>
      </c>
      <c r="Z510" s="9">
        <v>7705002602</v>
      </c>
      <c r="AA510" s="9">
        <v>770501001</v>
      </c>
      <c r="AB510" s="141" t="s">
        <v>1945</v>
      </c>
      <c r="AC510" s="136" t="s">
        <v>595</v>
      </c>
      <c r="AD510" s="9">
        <v>796</v>
      </c>
      <c r="AE510" s="9" t="s">
        <v>177</v>
      </c>
      <c r="AF510" s="136">
        <v>85</v>
      </c>
      <c r="AG510" s="142">
        <v>45</v>
      </c>
      <c r="AH510" s="8" t="s">
        <v>197</v>
      </c>
      <c r="AI510" s="8">
        <v>42736</v>
      </c>
      <c r="AJ510" s="8">
        <v>42736</v>
      </c>
      <c r="AK510" s="8">
        <v>43100</v>
      </c>
      <c r="AL510" s="9">
        <v>2017</v>
      </c>
      <c r="AM510" s="9"/>
      <c r="AN510" s="137"/>
      <c r="AO510" s="9"/>
      <c r="AP510" s="9"/>
      <c r="AQ510" s="9"/>
      <c r="AR510" s="9"/>
      <c r="AS510" s="9"/>
      <c r="AT510" s="9"/>
      <c r="AU510" s="9"/>
      <c r="AV510" s="9"/>
      <c r="AW510" s="9"/>
    </row>
    <row r="511" spans="1:49" s="143" customFormat="1" ht="56.25">
      <c r="A511" s="136">
        <v>7</v>
      </c>
      <c r="B511" s="136" t="s">
        <v>1951</v>
      </c>
      <c r="C511" s="136" t="s">
        <v>131</v>
      </c>
      <c r="D511" s="136" t="s">
        <v>1938</v>
      </c>
      <c r="E511" s="136" t="s">
        <v>190</v>
      </c>
      <c r="F511" s="136">
        <v>860235</v>
      </c>
      <c r="G511" s="10" t="s">
        <v>1952</v>
      </c>
      <c r="H511" s="136" t="s">
        <v>1953</v>
      </c>
      <c r="I511" s="9" t="s">
        <v>1954</v>
      </c>
      <c r="J511" s="136" t="s">
        <v>135</v>
      </c>
      <c r="K511" s="136" t="s">
        <v>136</v>
      </c>
      <c r="L511" s="140" t="s">
        <v>193</v>
      </c>
      <c r="M511" s="140" t="s">
        <v>122</v>
      </c>
      <c r="N511" s="136" t="s">
        <v>1055</v>
      </c>
      <c r="O511" s="137">
        <v>1271.1859999999999</v>
      </c>
      <c r="P511" s="137">
        <v>1271.1859999999999</v>
      </c>
      <c r="Q511" s="137">
        <v>1271.1859999999999</v>
      </c>
      <c r="R511" s="137">
        <f t="shared" si="54"/>
        <v>1499.9994799999997</v>
      </c>
      <c r="S511" s="136" t="s">
        <v>214</v>
      </c>
      <c r="T511" s="140" t="s">
        <v>131</v>
      </c>
      <c r="U511" s="140" t="s">
        <v>457</v>
      </c>
      <c r="V511" s="8">
        <v>42761</v>
      </c>
      <c r="W511" s="8">
        <v>42806</v>
      </c>
      <c r="X511" s="9"/>
      <c r="Y511" s="9"/>
      <c r="Z511" s="9"/>
      <c r="AA511" s="9"/>
      <c r="AB511" s="141" t="s">
        <v>1952</v>
      </c>
      <c r="AC511" s="136" t="s">
        <v>209</v>
      </c>
      <c r="AD511" s="9">
        <v>796</v>
      </c>
      <c r="AE511" s="9" t="s">
        <v>177</v>
      </c>
      <c r="AF511" s="136">
        <v>1</v>
      </c>
      <c r="AG511" s="142">
        <v>45</v>
      </c>
      <c r="AH511" s="8" t="s">
        <v>197</v>
      </c>
      <c r="AI511" s="8">
        <v>42826</v>
      </c>
      <c r="AJ511" s="8">
        <v>42826</v>
      </c>
      <c r="AK511" s="8">
        <v>42916</v>
      </c>
      <c r="AL511" s="9">
        <v>2017</v>
      </c>
      <c r="AM511" s="9"/>
      <c r="AN511" s="137"/>
      <c r="AO511" s="9"/>
      <c r="AP511" s="9"/>
      <c r="AQ511" s="9"/>
      <c r="AR511" s="9"/>
      <c r="AS511" s="9"/>
      <c r="AT511" s="9"/>
      <c r="AU511" s="9"/>
      <c r="AV511" s="9"/>
      <c r="AW511" s="9"/>
    </row>
    <row r="512" spans="1:49" s="143" customFormat="1" ht="101.25">
      <c r="A512" s="136">
        <v>6</v>
      </c>
      <c r="B512" s="136" t="s">
        <v>1955</v>
      </c>
      <c r="C512" s="136" t="s">
        <v>131</v>
      </c>
      <c r="D512" s="136" t="s">
        <v>1956</v>
      </c>
      <c r="E512" s="136" t="s">
        <v>71</v>
      </c>
      <c r="F512" s="170">
        <v>629727</v>
      </c>
      <c r="G512" s="10" t="s">
        <v>1957</v>
      </c>
      <c r="H512" s="9" t="s">
        <v>1958</v>
      </c>
      <c r="I512" s="9" t="s">
        <v>1959</v>
      </c>
      <c r="J512" s="136" t="s">
        <v>136</v>
      </c>
      <c r="K512" s="136" t="s">
        <v>136</v>
      </c>
      <c r="L512" s="136" t="s">
        <v>153</v>
      </c>
      <c r="M512" s="136" t="s">
        <v>76</v>
      </c>
      <c r="N512" s="10" t="s">
        <v>1442</v>
      </c>
      <c r="O512" s="137">
        <f>1957.62712+422.8</f>
        <v>2380.4271200000003</v>
      </c>
      <c r="P512" s="137">
        <f>O512</f>
        <v>2380.4271200000003</v>
      </c>
      <c r="Q512" s="137">
        <f>P512</f>
        <v>2380.4271200000003</v>
      </c>
      <c r="R512" s="137">
        <f t="shared" si="54"/>
        <v>2808.9040016000004</v>
      </c>
      <c r="S512" s="136" t="s">
        <v>214</v>
      </c>
      <c r="T512" s="136" t="s">
        <v>131</v>
      </c>
      <c r="U512" s="9" t="s">
        <v>215</v>
      </c>
      <c r="V512" s="8">
        <v>42688</v>
      </c>
      <c r="W512" s="8">
        <v>42734</v>
      </c>
      <c r="X512" s="171"/>
      <c r="Y512" s="171"/>
      <c r="Z512" s="171"/>
      <c r="AA512" s="171"/>
      <c r="AB512" s="10" t="s">
        <v>1957</v>
      </c>
      <c r="AC512" s="10" t="s">
        <v>1960</v>
      </c>
      <c r="AD512" s="9">
        <v>796</v>
      </c>
      <c r="AE512" s="136" t="s">
        <v>177</v>
      </c>
      <c r="AF512" s="9">
        <v>1</v>
      </c>
      <c r="AG512" s="9">
        <v>45</v>
      </c>
      <c r="AH512" s="136" t="s">
        <v>178</v>
      </c>
      <c r="AI512" s="8">
        <v>42755</v>
      </c>
      <c r="AJ512" s="8">
        <v>42755</v>
      </c>
      <c r="AK512" s="8">
        <v>42867</v>
      </c>
      <c r="AL512" s="9">
        <v>2017</v>
      </c>
      <c r="AM512" s="171"/>
      <c r="AN512" s="137"/>
      <c r="AO512" s="9"/>
      <c r="AP512" s="9"/>
      <c r="AQ512" s="9"/>
      <c r="AR512" s="9"/>
      <c r="AS512" s="9"/>
      <c r="AT512" s="9"/>
      <c r="AU512" s="9"/>
      <c r="AV512" s="9"/>
      <c r="AW512" s="171"/>
    </row>
    <row r="513" spans="1:49" s="143" customFormat="1" ht="180">
      <c r="A513" s="136">
        <v>6</v>
      </c>
      <c r="B513" s="136" t="s">
        <v>1961</v>
      </c>
      <c r="C513" s="136" t="s">
        <v>131</v>
      </c>
      <c r="D513" s="136" t="s">
        <v>1956</v>
      </c>
      <c r="E513" s="136" t="s">
        <v>71</v>
      </c>
      <c r="F513" s="170">
        <v>629736</v>
      </c>
      <c r="G513" s="10" t="s">
        <v>1962</v>
      </c>
      <c r="H513" s="9" t="s">
        <v>1963</v>
      </c>
      <c r="I513" s="9" t="s">
        <v>1964</v>
      </c>
      <c r="J513" s="136" t="s">
        <v>136</v>
      </c>
      <c r="K513" s="136" t="s">
        <v>136</v>
      </c>
      <c r="L513" s="136" t="s">
        <v>153</v>
      </c>
      <c r="M513" s="136" t="s">
        <v>76</v>
      </c>
      <c r="N513" s="10" t="s">
        <v>1965</v>
      </c>
      <c r="O513" s="137">
        <v>496.322</v>
      </c>
      <c r="P513" s="137">
        <f>496.322/12*2</f>
        <v>82.720333333333329</v>
      </c>
      <c r="Q513" s="137">
        <v>496.322</v>
      </c>
      <c r="R513" s="137">
        <f t="shared" si="54"/>
        <v>585.65995999999996</v>
      </c>
      <c r="S513" s="136" t="s">
        <v>73</v>
      </c>
      <c r="T513" s="136" t="s">
        <v>131</v>
      </c>
      <c r="U513" s="9" t="s">
        <v>224</v>
      </c>
      <c r="V513" s="8">
        <v>42948</v>
      </c>
      <c r="W513" s="8">
        <v>42948</v>
      </c>
      <c r="X513" s="10" t="s">
        <v>1966</v>
      </c>
      <c r="Y513" s="136" t="s">
        <v>1967</v>
      </c>
      <c r="Z513" s="172">
        <v>7704708040</v>
      </c>
      <c r="AA513" s="172">
        <v>770301001</v>
      </c>
      <c r="AB513" s="10" t="s">
        <v>1962</v>
      </c>
      <c r="AC513" s="10" t="s">
        <v>595</v>
      </c>
      <c r="AD513" s="9">
        <v>796</v>
      </c>
      <c r="AE513" s="136" t="s">
        <v>177</v>
      </c>
      <c r="AF513" s="9">
        <v>1</v>
      </c>
      <c r="AG513" s="9">
        <v>45</v>
      </c>
      <c r="AH513" s="136" t="s">
        <v>178</v>
      </c>
      <c r="AI513" s="8">
        <v>42948</v>
      </c>
      <c r="AJ513" s="8">
        <v>42948</v>
      </c>
      <c r="AK513" s="8">
        <v>43312</v>
      </c>
      <c r="AL513" s="9" t="s">
        <v>310</v>
      </c>
      <c r="AM513" s="171"/>
      <c r="AN513" s="137"/>
      <c r="AO513" s="9"/>
      <c r="AP513" s="9"/>
      <c r="AQ513" s="9"/>
      <c r="AR513" s="9"/>
      <c r="AS513" s="9"/>
      <c r="AT513" s="9"/>
      <c r="AU513" s="9"/>
      <c r="AV513" s="9"/>
      <c r="AW513" s="171"/>
    </row>
    <row r="514" spans="1:49" s="143" customFormat="1" ht="101.25">
      <c r="A514" s="210">
        <v>6</v>
      </c>
      <c r="B514" s="212" t="s">
        <v>1968</v>
      </c>
      <c r="C514" s="210" t="s">
        <v>131</v>
      </c>
      <c r="D514" s="211" t="s">
        <v>1956</v>
      </c>
      <c r="E514" s="210" t="s">
        <v>71</v>
      </c>
      <c r="F514" s="210">
        <v>629737</v>
      </c>
      <c r="G514" s="211" t="s">
        <v>1969</v>
      </c>
      <c r="H514" s="212" t="s">
        <v>1970</v>
      </c>
      <c r="I514" s="212" t="s">
        <v>1971</v>
      </c>
      <c r="J514" s="210" t="s">
        <v>2584</v>
      </c>
      <c r="K514" s="210" t="s">
        <v>136</v>
      </c>
      <c r="L514" s="210" t="s">
        <v>153</v>
      </c>
      <c r="M514" s="210" t="s">
        <v>76</v>
      </c>
      <c r="N514" s="210" t="s">
        <v>1442</v>
      </c>
      <c r="O514" s="214">
        <v>7200</v>
      </c>
      <c r="P514" s="214" t="s">
        <v>2365</v>
      </c>
      <c r="Q514" s="214">
        <v>7200</v>
      </c>
      <c r="R514" s="214">
        <v>7200</v>
      </c>
      <c r="S514" s="210" t="s">
        <v>214</v>
      </c>
      <c r="T514" s="210" t="s">
        <v>131</v>
      </c>
      <c r="U514" s="212" t="s">
        <v>457</v>
      </c>
      <c r="V514" s="215">
        <v>42839</v>
      </c>
      <c r="W514" s="215">
        <v>42886</v>
      </c>
      <c r="X514" s="215"/>
      <c r="Y514" s="220"/>
      <c r="Z514" s="212"/>
      <c r="AA514" s="212"/>
      <c r="AB514" s="210" t="s">
        <v>1972</v>
      </c>
      <c r="AC514" s="210" t="s">
        <v>1973</v>
      </c>
      <c r="AD514" s="212">
        <v>796</v>
      </c>
      <c r="AE514" s="210" t="s">
        <v>177</v>
      </c>
      <c r="AF514" s="212">
        <v>1</v>
      </c>
      <c r="AG514" s="212">
        <v>45</v>
      </c>
      <c r="AH514" s="210" t="s">
        <v>178</v>
      </c>
      <c r="AI514" s="215">
        <v>42906</v>
      </c>
      <c r="AJ514" s="215">
        <v>42948</v>
      </c>
      <c r="AK514" s="215">
        <v>43312</v>
      </c>
      <c r="AL514" s="212" t="s">
        <v>310</v>
      </c>
      <c r="AM514" s="212"/>
      <c r="AN514" s="214"/>
      <c r="AO514" s="212"/>
      <c r="AP514" s="212"/>
      <c r="AQ514" s="212"/>
      <c r="AR514" s="212"/>
      <c r="AS514" s="212"/>
      <c r="AT514" s="212"/>
      <c r="AU514" s="212"/>
      <c r="AV514" s="212"/>
      <c r="AW514" s="221"/>
    </row>
    <row r="515" spans="1:49" s="143" customFormat="1" ht="101.25">
      <c r="A515" s="194">
        <v>6</v>
      </c>
      <c r="B515" s="194" t="s">
        <v>1974</v>
      </c>
      <c r="C515" s="204" t="s">
        <v>1974</v>
      </c>
      <c r="D515" s="204" t="s">
        <v>1956</v>
      </c>
      <c r="E515" s="194" t="s">
        <v>71</v>
      </c>
      <c r="F515" s="204" t="s">
        <v>1975</v>
      </c>
      <c r="G515" s="195" t="s">
        <v>1969</v>
      </c>
      <c r="H515" s="196" t="s">
        <v>1970</v>
      </c>
      <c r="I515" s="196" t="s">
        <v>1971</v>
      </c>
      <c r="J515" s="194" t="s">
        <v>2584</v>
      </c>
      <c r="K515" s="194" t="s">
        <v>136</v>
      </c>
      <c r="L515" s="194" t="s">
        <v>153</v>
      </c>
      <c r="M515" s="194" t="s">
        <v>76</v>
      </c>
      <c r="N515" s="194" t="s">
        <v>1442</v>
      </c>
      <c r="O515" s="198">
        <v>3600</v>
      </c>
      <c r="P515" s="198">
        <v>1200</v>
      </c>
      <c r="Q515" s="198">
        <v>3600</v>
      </c>
      <c r="R515" s="198">
        <v>3600</v>
      </c>
      <c r="S515" s="194" t="s">
        <v>214</v>
      </c>
      <c r="T515" s="194" t="s">
        <v>131</v>
      </c>
      <c r="U515" s="196" t="s">
        <v>457</v>
      </c>
      <c r="V515" s="199">
        <v>42839</v>
      </c>
      <c r="W515" s="199">
        <v>42886</v>
      </c>
      <c r="X515" s="199"/>
      <c r="Y515" s="205"/>
      <c r="Z515" s="196"/>
      <c r="AA515" s="196"/>
      <c r="AB515" s="194" t="s">
        <v>1972</v>
      </c>
      <c r="AC515" s="194" t="s">
        <v>1973</v>
      </c>
      <c r="AD515" s="194">
        <v>796</v>
      </c>
      <c r="AE515" s="198" t="s">
        <v>177</v>
      </c>
      <c r="AF515" s="198">
        <v>1</v>
      </c>
      <c r="AG515" s="203">
        <v>45</v>
      </c>
      <c r="AH515" s="194" t="s">
        <v>178</v>
      </c>
      <c r="AI515" s="199">
        <v>42906</v>
      </c>
      <c r="AJ515" s="199">
        <v>42948</v>
      </c>
      <c r="AK515" s="199">
        <v>43312</v>
      </c>
      <c r="AL515" s="199" t="s">
        <v>310</v>
      </c>
      <c r="AM515" s="199"/>
      <c r="AN515" s="198"/>
      <c r="AO515" s="196"/>
      <c r="AP515" s="196"/>
      <c r="AQ515" s="196"/>
      <c r="AR515" s="196"/>
      <c r="AS515" s="196"/>
      <c r="AT515" s="196"/>
      <c r="AU515" s="196"/>
      <c r="AV515" s="196"/>
      <c r="AW515" s="206"/>
    </row>
    <row r="516" spans="1:49" s="143" customFormat="1" ht="101.25">
      <c r="A516" s="194">
        <v>6</v>
      </c>
      <c r="B516" s="194" t="s">
        <v>1974</v>
      </c>
      <c r="C516" s="194" t="s">
        <v>1974</v>
      </c>
      <c r="D516" s="194" t="s">
        <v>1956</v>
      </c>
      <c r="E516" s="194" t="s">
        <v>71</v>
      </c>
      <c r="F516" s="194" t="s">
        <v>1975</v>
      </c>
      <c r="G516" s="195" t="s">
        <v>1969</v>
      </c>
      <c r="H516" s="196" t="s">
        <v>1970</v>
      </c>
      <c r="I516" s="196" t="s">
        <v>1971</v>
      </c>
      <c r="J516" s="194" t="s">
        <v>2584</v>
      </c>
      <c r="K516" s="194" t="s">
        <v>136</v>
      </c>
      <c r="L516" s="194" t="s">
        <v>153</v>
      </c>
      <c r="M516" s="194" t="s">
        <v>76</v>
      </c>
      <c r="N516" s="194" t="s">
        <v>1442</v>
      </c>
      <c r="O516" s="198">
        <v>3600</v>
      </c>
      <c r="P516" s="198">
        <v>1200</v>
      </c>
      <c r="Q516" s="198">
        <v>3600</v>
      </c>
      <c r="R516" s="198">
        <v>3600</v>
      </c>
      <c r="S516" s="194" t="s">
        <v>214</v>
      </c>
      <c r="T516" s="194" t="s">
        <v>131</v>
      </c>
      <c r="U516" s="196" t="s">
        <v>457</v>
      </c>
      <c r="V516" s="199">
        <v>42839</v>
      </c>
      <c r="W516" s="199">
        <v>42886</v>
      </c>
      <c r="X516" s="199"/>
      <c r="Y516" s="205"/>
      <c r="Z516" s="196"/>
      <c r="AA516" s="196"/>
      <c r="AB516" s="194" t="s">
        <v>1972</v>
      </c>
      <c r="AC516" s="194" t="s">
        <v>1973</v>
      </c>
      <c r="AD516" s="194">
        <v>796</v>
      </c>
      <c r="AE516" s="198" t="s">
        <v>177</v>
      </c>
      <c r="AF516" s="198">
        <v>1</v>
      </c>
      <c r="AG516" s="203">
        <v>45</v>
      </c>
      <c r="AH516" s="194" t="s">
        <v>178</v>
      </c>
      <c r="AI516" s="199">
        <v>42906</v>
      </c>
      <c r="AJ516" s="199">
        <v>42948</v>
      </c>
      <c r="AK516" s="199">
        <v>43312</v>
      </c>
      <c r="AL516" s="199" t="s">
        <v>310</v>
      </c>
      <c r="AM516" s="199"/>
      <c r="AN516" s="198"/>
      <c r="AO516" s="196"/>
      <c r="AP516" s="196"/>
      <c r="AQ516" s="196"/>
      <c r="AR516" s="196"/>
      <c r="AS516" s="196"/>
      <c r="AT516" s="196"/>
      <c r="AU516" s="196"/>
      <c r="AV516" s="196"/>
      <c r="AW516" s="206"/>
    </row>
    <row r="517" spans="1:49" s="143" customFormat="1" ht="180">
      <c r="A517" s="210">
        <v>6</v>
      </c>
      <c r="B517" s="212" t="s">
        <v>1976</v>
      </c>
      <c r="C517" s="210" t="s">
        <v>131</v>
      </c>
      <c r="D517" s="211" t="s">
        <v>1956</v>
      </c>
      <c r="E517" s="210" t="s">
        <v>71</v>
      </c>
      <c r="F517" s="210">
        <v>629738</v>
      </c>
      <c r="G517" s="211" t="s">
        <v>1977</v>
      </c>
      <c r="H517" s="212" t="s">
        <v>1970</v>
      </c>
      <c r="I517" s="212" t="s">
        <v>1971</v>
      </c>
      <c r="J517" s="210" t="s">
        <v>2584</v>
      </c>
      <c r="K517" s="210" t="s">
        <v>136</v>
      </c>
      <c r="L517" s="210" t="s">
        <v>153</v>
      </c>
      <c r="M517" s="210" t="s">
        <v>76</v>
      </c>
      <c r="N517" s="210" t="s">
        <v>1978</v>
      </c>
      <c r="O517" s="214">
        <f>120/1.18</f>
        <v>101.69491525423729</v>
      </c>
      <c r="P517" s="214">
        <f>O517/12*4</f>
        <v>33.898305084745765</v>
      </c>
      <c r="Q517" s="214">
        <f>O517</f>
        <v>101.69491525423729</v>
      </c>
      <c r="R517" s="214">
        <v>120</v>
      </c>
      <c r="S517" s="210" t="s">
        <v>73</v>
      </c>
      <c r="T517" s="210" t="s">
        <v>131</v>
      </c>
      <c r="U517" s="212" t="s">
        <v>224</v>
      </c>
      <c r="V517" s="215">
        <v>42906</v>
      </c>
      <c r="W517" s="215">
        <v>42906</v>
      </c>
      <c r="X517" s="220" t="s">
        <v>1966</v>
      </c>
      <c r="Y517" s="220" t="s">
        <v>1979</v>
      </c>
      <c r="Z517" s="212">
        <v>7703507076</v>
      </c>
      <c r="AA517" s="212">
        <v>775001001</v>
      </c>
      <c r="AB517" s="210" t="s">
        <v>1972</v>
      </c>
      <c r="AC517" s="210"/>
      <c r="AD517" s="212">
        <v>796</v>
      </c>
      <c r="AE517" s="210" t="s">
        <v>177</v>
      </c>
      <c r="AF517" s="212">
        <v>1</v>
      </c>
      <c r="AG517" s="212">
        <v>45</v>
      </c>
      <c r="AH517" s="210" t="s">
        <v>178</v>
      </c>
      <c r="AI517" s="215">
        <v>42906</v>
      </c>
      <c r="AJ517" s="215">
        <v>42948</v>
      </c>
      <c r="AK517" s="215">
        <v>43312</v>
      </c>
      <c r="AL517" s="212" t="s">
        <v>310</v>
      </c>
      <c r="AM517" s="212"/>
      <c r="AN517" s="214"/>
      <c r="AO517" s="212"/>
      <c r="AP517" s="212"/>
      <c r="AQ517" s="212"/>
      <c r="AR517" s="212"/>
      <c r="AS517" s="212"/>
      <c r="AT517" s="212"/>
      <c r="AU517" s="212"/>
      <c r="AV517" s="212"/>
      <c r="AW517" s="221"/>
    </row>
    <row r="518" spans="1:49" s="143" customFormat="1" ht="86.25" customHeight="1">
      <c r="A518" s="194">
        <v>6</v>
      </c>
      <c r="B518" s="194" t="s">
        <v>1980</v>
      </c>
      <c r="C518" s="204" t="s">
        <v>1980</v>
      </c>
      <c r="D518" s="204" t="s">
        <v>1956</v>
      </c>
      <c r="E518" s="194" t="s">
        <v>71</v>
      </c>
      <c r="F518" s="204" t="s">
        <v>1981</v>
      </c>
      <c r="G518" s="195" t="s">
        <v>1977</v>
      </c>
      <c r="H518" s="196" t="s">
        <v>1970</v>
      </c>
      <c r="I518" s="196" t="s">
        <v>1971</v>
      </c>
      <c r="J518" s="194" t="s">
        <v>2584</v>
      </c>
      <c r="K518" s="194" t="s">
        <v>136</v>
      </c>
      <c r="L518" s="194" t="s">
        <v>153</v>
      </c>
      <c r="M518" s="194" t="s">
        <v>76</v>
      </c>
      <c r="N518" s="194" t="s">
        <v>1978</v>
      </c>
      <c r="O518" s="198">
        <f>O517/2</f>
        <v>50.847457627118644</v>
      </c>
      <c r="P518" s="198">
        <f>P517/2</f>
        <v>16.949152542372882</v>
      </c>
      <c r="Q518" s="198">
        <f>Q517/2</f>
        <v>50.847457627118644</v>
      </c>
      <c r="R518" s="198">
        <f>R517/2</f>
        <v>60</v>
      </c>
      <c r="S518" s="194" t="s">
        <v>73</v>
      </c>
      <c r="T518" s="194" t="s">
        <v>131</v>
      </c>
      <c r="U518" s="196" t="s">
        <v>224</v>
      </c>
      <c r="V518" s="199">
        <v>42906</v>
      </c>
      <c r="W518" s="199">
        <v>42906</v>
      </c>
      <c r="X518" s="205" t="s">
        <v>1966</v>
      </c>
      <c r="Y518" s="205" t="s">
        <v>1979</v>
      </c>
      <c r="Z518" s="196">
        <v>7703507076</v>
      </c>
      <c r="AA518" s="196">
        <v>775001001</v>
      </c>
      <c r="AB518" s="194" t="s">
        <v>1972</v>
      </c>
      <c r="AC518" s="194"/>
      <c r="AD518" s="194">
        <v>796</v>
      </c>
      <c r="AE518" s="198" t="s">
        <v>177</v>
      </c>
      <c r="AF518" s="198">
        <v>1</v>
      </c>
      <c r="AG518" s="203">
        <v>45</v>
      </c>
      <c r="AH518" s="194" t="s">
        <v>178</v>
      </c>
      <c r="AI518" s="199">
        <v>42906</v>
      </c>
      <c r="AJ518" s="199">
        <v>42948</v>
      </c>
      <c r="AK518" s="199">
        <v>43312</v>
      </c>
      <c r="AL518" s="199" t="s">
        <v>310</v>
      </c>
      <c r="AM518" s="199"/>
      <c r="AN518" s="198"/>
      <c r="AO518" s="196"/>
      <c r="AP518" s="196"/>
      <c r="AQ518" s="196"/>
      <c r="AR518" s="196"/>
      <c r="AS518" s="196"/>
      <c r="AT518" s="196"/>
      <c r="AU518" s="196"/>
      <c r="AV518" s="196"/>
      <c r="AW518" s="206"/>
    </row>
    <row r="519" spans="1:49" s="143" customFormat="1" ht="97.5" customHeight="1">
      <c r="A519" s="194">
        <v>6</v>
      </c>
      <c r="B519" s="194" t="s">
        <v>1980</v>
      </c>
      <c r="C519" s="194" t="s">
        <v>1980</v>
      </c>
      <c r="D519" s="194" t="s">
        <v>1956</v>
      </c>
      <c r="E519" s="194" t="s">
        <v>71</v>
      </c>
      <c r="F519" s="194" t="s">
        <v>1981</v>
      </c>
      <c r="G519" s="195" t="s">
        <v>1977</v>
      </c>
      <c r="H519" s="196" t="s">
        <v>1970</v>
      </c>
      <c r="I519" s="196" t="s">
        <v>1971</v>
      </c>
      <c r="J519" s="194" t="s">
        <v>2584</v>
      </c>
      <c r="K519" s="194" t="s">
        <v>136</v>
      </c>
      <c r="L519" s="194" t="s">
        <v>153</v>
      </c>
      <c r="M519" s="194" t="s">
        <v>76</v>
      </c>
      <c r="N519" s="194" t="s">
        <v>1978</v>
      </c>
      <c r="O519" s="198">
        <f>O517/2</f>
        <v>50.847457627118644</v>
      </c>
      <c r="P519" s="198">
        <f>P517/2</f>
        <v>16.949152542372882</v>
      </c>
      <c r="Q519" s="198">
        <f>Q517/2</f>
        <v>50.847457627118644</v>
      </c>
      <c r="R519" s="198">
        <f>R517/2</f>
        <v>60</v>
      </c>
      <c r="S519" s="194" t="s">
        <v>73</v>
      </c>
      <c r="T519" s="194" t="s">
        <v>131</v>
      </c>
      <c r="U519" s="196" t="s">
        <v>224</v>
      </c>
      <c r="V519" s="199">
        <v>42906</v>
      </c>
      <c r="W519" s="199">
        <v>42906</v>
      </c>
      <c r="X519" s="205" t="s">
        <v>1966</v>
      </c>
      <c r="Y519" s="205" t="s">
        <v>1979</v>
      </c>
      <c r="Z519" s="196">
        <v>7703507076</v>
      </c>
      <c r="AA519" s="196">
        <v>775001001</v>
      </c>
      <c r="AB519" s="194" t="s">
        <v>1972</v>
      </c>
      <c r="AC519" s="194"/>
      <c r="AD519" s="194">
        <v>796</v>
      </c>
      <c r="AE519" s="198" t="s">
        <v>177</v>
      </c>
      <c r="AF519" s="198">
        <v>1</v>
      </c>
      <c r="AG519" s="203">
        <v>45</v>
      </c>
      <c r="AH519" s="194" t="s">
        <v>178</v>
      </c>
      <c r="AI519" s="199">
        <v>42906</v>
      </c>
      <c r="AJ519" s="199">
        <v>42948</v>
      </c>
      <c r="AK519" s="199">
        <v>43312</v>
      </c>
      <c r="AL519" s="199" t="s">
        <v>310</v>
      </c>
      <c r="AM519" s="199"/>
      <c r="AN519" s="198"/>
      <c r="AO519" s="196"/>
      <c r="AP519" s="196"/>
      <c r="AQ519" s="196"/>
      <c r="AR519" s="196"/>
      <c r="AS519" s="196"/>
      <c r="AT519" s="196"/>
      <c r="AU519" s="196"/>
      <c r="AV519" s="196"/>
      <c r="AW519" s="206"/>
    </row>
    <row r="520" spans="1:49" s="143" customFormat="1" ht="78.75">
      <c r="A520" s="136">
        <v>3</v>
      </c>
      <c r="B520" s="136" t="s">
        <v>1982</v>
      </c>
      <c r="C520" s="136" t="s">
        <v>131</v>
      </c>
      <c r="D520" s="136" t="s">
        <v>1148</v>
      </c>
      <c r="E520" s="136" t="s">
        <v>72</v>
      </c>
      <c r="F520" s="136">
        <v>858310</v>
      </c>
      <c r="G520" s="10" t="s">
        <v>1983</v>
      </c>
      <c r="H520" s="136" t="s">
        <v>1854</v>
      </c>
      <c r="I520" s="9" t="s">
        <v>2646</v>
      </c>
      <c r="J520" s="136" t="s">
        <v>675</v>
      </c>
      <c r="K520" s="136" t="s">
        <v>675</v>
      </c>
      <c r="L520" s="140" t="s">
        <v>137</v>
      </c>
      <c r="M520" s="140" t="s">
        <v>86</v>
      </c>
      <c r="N520" s="136" t="s">
        <v>1984</v>
      </c>
      <c r="O520" s="137">
        <v>4437.5600000000004</v>
      </c>
      <c r="P520" s="137">
        <v>1006.25</v>
      </c>
      <c r="Q520" s="137">
        <v>4437.5600000000004</v>
      </c>
      <c r="R520" s="137">
        <f t="shared" ref="R520:R567" si="57">Q520*1.18</f>
        <v>5236.3208000000004</v>
      </c>
      <c r="S520" s="136" t="s">
        <v>214</v>
      </c>
      <c r="T520" s="140" t="s">
        <v>131</v>
      </c>
      <c r="U520" s="140" t="s">
        <v>215</v>
      </c>
      <c r="V520" s="8">
        <v>42883</v>
      </c>
      <c r="W520" s="8">
        <v>42928</v>
      </c>
      <c r="X520" s="8"/>
      <c r="Y520" s="9"/>
      <c r="Z520" s="9"/>
      <c r="AA520" s="9"/>
      <c r="AB520" s="141" t="s">
        <v>1983</v>
      </c>
      <c r="AC520" s="136" t="s">
        <v>209</v>
      </c>
      <c r="AD520" s="9">
        <v>796</v>
      </c>
      <c r="AE520" s="9" t="s">
        <v>555</v>
      </c>
      <c r="AF520" s="136">
        <v>5</v>
      </c>
      <c r="AG520" s="142">
        <v>45</v>
      </c>
      <c r="AH520" s="8" t="s">
        <v>1985</v>
      </c>
      <c r="AI520" s="8">
        <v>42948</v>
      </c>
      <c r="AJ520" s="8">
        <v>42948</v>
      </c>
      <c r="AK520" s="8">
        <v>43677</v>
      </c>
      <c r="AL520" s="9" t="s">
        <v>604</v>
      </c>
      <c r="AM520" s="9"/>
      <c r="AN520" s="137"/>
      <c r="AO520" s="9"/>
      <c r="AP520" s="9"/>
      <c r="AQ520" s="9"/>
      <c r="AR520" s="9"/>
      <c r="AS520" s="9"/>
      <c r="AT520" s="9"/>
      <c r="AU520" s="9"/>
      <c r="AV520" s="9"/>
      <c r="AW520" s="9" t="s">
        <v>273</v>
      </c>
    </row>
    <row r="521" spans="1:49" s="143" customFormat="1" ht="33.75">
      <c r="A521" s="136">
        <v>3</v>
      </c>
      <c r="B521" s="136" t="s">
        <v>1986</v>
      </c>
      <c r="C521" s="136" t="s">
        <v>131</v>
      </c>
      <c r="D521" s="136" t="s">
        <v>1987</v>
      </c>
      <c r="E521" s="136" t="s">
        <v>72</v>
      </c>
      <c r="F521" s="136">
        <v>8210609</v>
      </c>
      <c r="G521" s="10" t="s">
        <v>1988</v>
      </c>
      <c r="H521" s="136" t="s">
        <v>1989</v>
      </c>
      <c r="I521" s="9" t="s">
        <v>1859</v>
      </c>
      <c r="J521" s="136" t="s">
        <v>135</v>
      </c>
      <c r="K521" s="136" t="s">
        <v>136</v>
      </c>
      <c r="L521" s="140" t="s">
        <v>137</v>
      </c>
      <c r="M521" s="140" t="s">
        <v>86</v>
      </c>
      <c r="N521" s="136" t="s">
        <v>138</v>
      </c>
      <c r="O521" s="137">
        <v>920</v>
      </c>
      <c r="P521" s="137">
        <v>920</v>
      </c>
      <c r="Q521" s="137">
        <v>920</v>
      </c>
      <c r="R521" s="137">
        <f t="shared" si="57"/>
        <v>1085.5999999999999</v>
      </c>
      <c r="S521" s="136" t="s">
        <v>214</v>
      </c>
      <c r="T521" s="140" t="s">
        <v>131</v>
      </c>
      <c r="U521" s="140" t="s">
        <v>215</v>
      </c>
      <c r="V521" s="8">
        <v>42671</v>
      </c>
      <c r="W521" s="8">
        <v>42716</v>
      </c>
      <c r="X521" s="9"/>
      <c r="Y521" s="9"/>
      <c r="Z521" s="9"/>
      <c r="AA521" s="9"/>
      <c r="AB521" s="141" t="s">
        <v>1988</v>
      </c>
      <c r="AC521" s="136" t="s">
        <v>209</v>
      </c>
      <c r="AD521" s="9">
        <v>796</v>
      </c>
      <c r="AE521" s="9" t="s">
        <v>177</v>
      </c>
      <c r="AF521" s="136">
        <v>1</v>
      </c>
      <c r="AG521" s="142">
        <v>46460</v>
      </c>
      <c r="AH521" s="8" t="s">
        <v>232</v>
      </c>
      <c r="AI521" s="8">
        <v>42736</v>
      </c>
      <c r="AJ521" s="8">
        <v>42736</v>
      </c>
      <c r="AK521" s="8">
        <v>43100</v>
      </c>
      <c r="AL521" s="9">
        <v>2017</v>
      </c>
      <c r="AM521" s="9"/>
      <c r="AN521" s="137"/>
      <c r="AO521" s="9"/>
      <c r="AP521" s="9"/>
      <c r="AQ521" s="9"/>
      <c r="AR521" s="9"/>
      <c r="AS521" s="9"/>
      <c r="AT521" s="9"/>
      <c r="AU521" s="9"/>
      <c r="AV521" s="9"/>
      <c r="AW521" s="9"/>
    </row>
    <row r="522" spans="1:49" s="143" customFormat="1" ht="33.75">
      <c r="A522" s="136">
        <v>3</v>
      </c>
      <c r="B522" s="136" t="s">
        <v>1990</v>
      </c>
      <c r="C522" s="136" t="s">
        <v>131</v>
      </c>
      <c r="D522" s="136" t="s">
        <v>1987</v>
      </c>
      <c r="E522" s="136" t="s">
        <v>72</v>
      </c>
      <c r="F522" s="136">
        <v>8210536</v>
      </c>
      <c r="G522" s="10" t="s">
        <v>1991</v>
      </c>
      <c r="H522" s="136" t="s">
        <v>1989</v>
      </c>
      <c r="I522" s="9" t="s">
        <v>1859</v>
      </c>
      <c r="J522" s="136" t="s">
        <v>135</v>
      </c>
      <c r="K522" s="136" t="s">
        <v>136</v>
      </c>
      <c r="L522" s="140" t="s">
        <v>137</v>
      </c>
      <c r="M522" s="140" t="s">
        <v>86</v>
      </c>
      <c r="N522" s="136" t="s">
        <v>138</v>
      </c>
      <c r="O522" s="137">
        <v>4118.78</v>
      </c>
      <c r="P522" s="137">
        <v>4118.78</v>
      </c>
      <c r="Q522" s="137">
        <v>4118.78</v>
      </c>
      <c r="R522" s="137">
        <f t="shared" si="57"/>
        <v>4860.1603999999998</v>
      </c>
      <c r="S522" s="136" t="s">
        <v>214</v>
      </c>
      <c r="T522" s="140" t="s">
        <v>131</v>
      </c>
      <c r="U522" s="140" t="s">
        <v>215</v>
      </c>
      <c r="V522" s="8">
        <v>42671</v>
      </c>
      <c r="W522" s="8">
        <v>42716</v>
      </c>
      <c r="X522" s="9"/>
      <c r="Y522" s="9"/>
      <c r="Z522" s="9"/>
      <c r="AA522" s="9"/>
      <c r="AB522" s="141" t="s">
        <v>1991</v>
      </c>
      <c r="AC522" s="136" t="s">
        <v>209</v>
      </c>
      <c r="AD522" s="9">
        <v>796</v>
      </c>
      <c r="AE522" s="9" t="s">
        <v>177</v>
      </c>
      <c r="AF522" s="136">
        <v>1</v>
      </c>
      <c r="AG522" s="142">
        <v>46460</v>
      </c>
      <c r="AH522" s="8" t="s">
        <v>232</v>
      </c>
      <c r="AI522" s="8">
        <v>42736</v>
      </c>
      <c r="AJ522" s="8">
        <v>42736</v>
      </c>
      <c r="AK522" s="8">
        <v>43100</v>
      </c>
      <c r="AL522" s="9">
        <v>2017</v>
      </c>
      <c r="AM522" s="9"/>
      <c r="AN522" s="137"/>
      <c r="AO522" s="9"/>
      <c r="AP522" s="9"/>
      <c r="AQ522" s="9"/>
      <c r="AR522" s="9"/>
      <c r="AS522" s="9"/>
      <c r="AT522" s="9"/>
      <c r="AU522" s="9"/>
      <c r="AV522" s="9"/>
      <c r="AW522" s="9" t="s">
        <v>273</v>
      </c>
    </row>
    <row r="523" spans="1:49" s="143" customFormat="1" ht="33.75">
      <c r="A523" s="136">
        <v>3</v>
      </c>
      <c r="B523" s="136" t="s">
        <v>1992</v>
      </c>
      <c r="C523" s="136" t="s">
        <v>131</v>
      </c>
      <c r="D523" s="136" t="s">
        <v>1987</v>
      </c>
      <c r="E523" s="136" t="s">
        <v>72</v>
      </c>
      <c r="F523" s="136">
        <v>8210583</v>
      </c>
      <c r="G523" s="10" t="s">
        <v>1993</v>
      </c>
      <c r="H523" s="136" t="s">
        <v>1989</v>
      </c>
      <c r="I523" s="9" t="s">
        <v>1859</v>
      </c>
      <c r="J523" s="136" t="s">
        <v>135</v>
      </c>
      <c r="K523" s="136" t="s">
        <v>136</v>
      </c>
      <c r="L523" s="140" t="s">
        <v>137</v>
      </c>
      <c r="M523" s="140" t="s">
        <v>86</v>
      </c>
      <c r="N523" s="136" t="s">
        <v>138</v>
      </c>
      <c r="O523" s="137">
        <v>713.1</v>
      </c>
      <c r="P523" s="137">
        <v>713.1</v>
      </c>
      <c r="Q523" s="137">
        <v>713.1</v>
      </c>
      <c r="R523" s="137">
        <f t="shared" si="57"/>
        <v>841.45799999999997</v>
      </c>
      <c r="S523" s="136" t="s">
        <v>214</v>
      </c>
      <c r="T523" s="140" t="s">
        <v>131</v>
      </c>
      <c r="U523" s="140" t="s">
        <v>215</v>
      </c>
      <c r="V523" s="8">
        <v>42671</v>
      </c>
      <c r="W523" s="8">
        <v>42716</v>
      </c>
      <c r="X523" s="9"/>
      <c r="Y523" s="9"/>
      <c r="Z523" s="9"/>
      <c r="AA523" s="9"/>
      <c r="AB523" s="141" t="s">
        <v>1993</v>
      </c>
      <c r="AC523" s="136" t="s">
        <v>209</v>
      </c>
      <c r="AD523" s="9">
        <v>796</v>
      </c>
      <c r="AE523" s="9" t="s">
        <v>177</v>
      </c>
      <c r="AF523" s="136">
        <v>1</v>
      </c>
      <c r="AG523" s="142">
        <v>46460</v>
      </c>
      <c r="AH523" s="8" t="s">
        <v>232</v>
      </c>
      <c r="AI523" s="8">
        <v>42736</v>
      </c>
      <c r="AJ523" s="8">
        <v>42736</v>
      </c>
      <c r="AK523" s="8">
        <v>43100</v>
      </c>
      <c r="AL523" s="9">
        <v>2017</v>
      </c>
      <c r="AM523" s="9"/>
      <c r="AN523" s="137"/>
      <c r="AO523" s="9"/>
      <c r="AP523" s="9"/>
      <c r="AQ523" s="9"/>
      <c r="AR523" s="9"/>
      <c r="AS523" s="9"/>
      <c r="AT523" s="9"/>
      <c r="AU523" s="9"/>
      <c r="AV523" s="9"/>
      <c r="AW523" s="9"/>
    </row>
    <row r="524" spans="1:49" s="143" customFormat="1" ht="45">
      <c r="A524" s="136">
        <v>3</v>
      </c>
      <c r="B524" s="136" t="s">
        <v>1994</v>
      </c>
      <c r="C524" s="136" t="s">
        <v>131</v>
      </c>
      <c r="D524" s="136" t="s">
        <v>1987</v>
      </c>
      <c r="E524" s="136" t="s">
        <v>72</v>
      </c>
      <c r="F524" s="136">
        <v>8210608</v>
      </c>
      <c r="G524" s="10" t="s">
        <v>2577</v>
      </c>
      <c r="H524" s="136" t="s">
        <v>1989</v>
      </c>
      <c r="I524" s="9" t="s">
        <v>1859</v>
      </c>
      <c r="J524" s="136" t="s">
        <v>135</v>
      </c>
      <c r="K524" s="136" t="s">
        <v>136</v>
      </c>
      <c r="L524" s="140" t="s">
        <v>137</v>
      </c>
      <c r="M524" s="140" t="s">
        <v>86</v>
      </c>
      <c r="N524" s="136" t="s">
        <v>138</v>
      </c>
      <c r="O524" s="137">
        <v>3824.75</v>
      </c>
      <c r="P524" s="137">
        <v>3824.75</v>
      </c>
      <c r="Q524" s="137">
        <v>3824.75</v>
      </c>
      <c r="R524" s="137">
        <f t="shared" si="57"/>
        <v>4513.2049999999999</v>
      </c>
      <c r="S524" s="136" t="s">
        <v>214</v>
      </c>
      <c r="T524" s="140" t="s">
        <v>131</v>
      </c>
      <c r="U524" s="140" t="s">
        <v>215</v>
      </c>
      <c r="V524" s="8">
        <v>42671</v>
      </c>
      <c r="W524" s="8">
        <v>42716</v>
      </c>
      <c r="X524" s="9"/>
      <c r="Y524" s="9"/>
      <c r="Z524" s="9"/>
      <c r="AA524" s="9"/>
      <c r="AB524" s="141" t="s">
        <v>1995</v>
      </c>
      <c r="AC524" s="136" t="s">
        <v>209</v>
      </c>
      <c r="AD524" s="9">
        <v>796</v>
      </c>
      <c r="AE524" s="9" t="s">
        <v>177</v>
      </c>
      <c r="AF524" s="136">
        <v>1</v>
      </c>
      <c r="AG524" s="142">
        <v>46460</v>
      </c>
      <c r="AH524" s="8" t="s">
        <v>232</v>
      </c>
      <c r="AI524" s="8">
        <v>42736</v>
      </c>
      <c r="AJ524" s="8">
        <v>42736</v>
      </c>
      <c r="AK524" s="8">
        <v>43100</v>
      </c>
      <c r="AL524" s="9">
        <v>2017</v>
      </c>
      <c r="AM524" s="9"/>
      <c r="AN524" s="137"/>
      <c r="AO524" s="9"/>
      <c r="AP524" s="9"/>
      <c r="AQ524" s="9"/>
      <c r="AR524" s="9"/>
      <c r="AS524" s="9"/>
      <c r="AT524" s="9"/>
      <c r="AU524" s="9"/>
      <c r="AV524" s="9"/>
      <c r="AW524" s="9"/>
    </row>
    <row r="525" spans="1:49" s="143" customFormat="1" ht="78.75">
      <c r="A525" s="136">
        <v>3</v>
      </c>
      <c r="B525" s="136" t="s">
        <v>1996</v>
      </c>
      <c r="C525" s="136" t="s">
        <v>131</v>
      </c>
      <c r="D525" s="136" t="s">
        <v>1987</v>
      </c>
      <c r="E525" s="136" t="s">
        <v>72</v>
      </c>
      <c r="F525" s="136">
        <v>8210601</v>
      </c>
      <c r="G525" s="10" t="s">
        <v>2554</v>
      </c>
      <c r="H525" s="136" t="s">
        <v>1989</v>
      </c>
      <c r="I525" s="9" t="s">
        <v>1859</v>
      </c>
      <c r="J525" s="136" t="s">
        <v>135</v>
      </c>
      <c r="K525" s="136" t="s">
        <v>136</v>
      </c>
      <c r="L525" s="140" t="s">
        <v>137</v>
      </c>
      <c r="M525" s="140" t="s">
        <v>86</v>
      </c>
      <c r="N525" s="136" t="s">
        <v>138</v>
      </c>
      <c r="O525" s="137">
        <v>3737.19</v>
      </c>
      <c r="P525" s="137">
        <v>847.46</v>
      </c>
      <c r="Q525" s="137">
        <v>3737.19</v>
      </c>
      <c r="R525" s="137">
        <f t="shared" si="57"/>
        <v>4409.8841999999995</v>
      </c>
      <c r="S525" s="136" t="s">
        <v>214</v>
      </c>
      <c r="T525" s="140" t="s">
        <v>131</v>
      </c>
      <c r="U525" s="140" t="s">
        <v>215</v>
      </c>
      <c r="V525" s="8">
        <v>42671</v>
      </c>
      <c r="W525" s="8">
        <v>42716</v>
      </c>
      <c r="X525" s="9"/>
      <c r="Y525" s="9"/>
      <c r="Z525" s="9"/>
      <c r="AA525" s="9"/>
      <c r="AB525" s="141" t="s">
        <v>1997</v>
      </c>
      <c r="AC525" s="136" t="s">
        <v>209</v>
      </c>
      <c r="AD525" s="9">
        <v>796</v>
      </c>
      <c r="AE525" s="9" t="s">
        <v>177</v>
      </c>
      <c r="AF525" s="136">
        <v>1</v>
      </c>
      <c r="AG525" s="142">
        <v>46460</v>
      </c>
      <c r="AH525" s="8" t="s">
        <v>232</v>
      </c>
      <c r="AI525" s="8">
        <v>42736</v>
      </c>
      <c r="AJ525" s="8">
        <v>42736</v>
      </c>
      <c r="AK525" s="8">
        <v>43830</v>
      </c>
      <c r="AL525" s="9" t="s">
        <v>604</v>
      </c>
      <c r="AM525" s="9"/>
      <c r="AN525" s="137"/>
      <c r="AO525" s="9"/>
      <c r="AP525" s="9"/>
      <c r="AQ525" s="9"/>
      <c r="AR525" s="9"/>
      <c r="AS525" s="9"/>
      <c r="AT525" s="9"/>
      <c r="AU525" s="9"/>
      <c r="AV525" s="9"/>
      <c r="AW525" s="9" t="s">
        <v>273</v>
      </c>
    </row>
    <row r="526" spans="1:49" s="143" customFormat="1" ht="33.75">
      <c r="A526" s="136">
        <v>3</v>
      </c>
      <c r="B526" s="136" t="s">
        <v>1998</v>
      </c>
      <c r="C526" s="136" t="s">
        <v>131</v>
      </c>
      <c r="D526" s="136" t="s">
        <v>1987</v>
      </c>
      <c r="E526" s="136" t="s">
        <v>72</v>
      </c>
      <c r="F526" s="136">
        <v>8210538</v>
      </c>
      <c r="G526" s="10" t="s">
        <v>1999</v>
      </c>
      <c r="H526" s="136" t="s">
        <v>1989</v>
      </c>
      <c r="I526" s="9" t="s">
        <v>1859</v>
      </c>
      <c r="J526" s="136" t="s">
        <v>135</v>
      </c>
      <c r="K526" s="136" t="s">
        <v>136</v>
      </c>
      <c r="L526" s="140" t="s">
        <v>137</v>
      </c>
      <c r="M526" s="140" t="s">
        <v>86</v>
      </c>
      <c r="N526" s="136" t="s">
        <v>138</v>
      </c>
      <c r="O526" s="137">
        <v>5578.36</v>
      </c>
      <c r="P526" s="137">
        <v>5578.36</v>
      </c>
      <c r="Q526" s="137">
        <v>5578.36</v>
      </c>
      <c r="R526" s="137">
        <f t="shared" si="57"/>
        <v>6582.4647999999988</v>
      </c>
      <c r="S526" s="136" t="s">
        <v>214</v>
      </c>
      <c r="T526" s="140" t="s">
        <v>131</v>
      </c>
      <c r="U526" s="140" t="s">
        <v>215</v>
      </c>
      <c r="V526" s="8">
        <v>42671</v>
      </c>
      <c r="W526" s="8">
        <v>42716</v>
      </c>
      <c r="X526" s="9"/>
      <c r="Y526" s="9"/>
      <c r="Z526" s="9"/>
      <c r="AA526" s="9"/>
      <c r="AB526" s="141" t="s">
        <v>1999</v>
      </c>
      <c r="AC526" s="136" t="s">
        <v>209</v>
      </c>
      <c r="AD526" s="9">
        <v>796</v>
      </c>
      <c r="AE526" s="9" t="s">
        <v>177</v>
      </c>
      <c r="AF526" s="136">
        <v>1</v>
      </c>
      <c r="AG526" s="142">
        <v>46460</v>
      </c>
      <c r="AH526" s="8" t="s">
        <v>232</v>
      </c>
      <c r="AI526" s="8">
        <v>42736</v>
      </c>
      <c r="AJ526" s="8">
        <v>42736</v>
      </c>
      <c r="AK526" s="8">
        <v>43100</v>
      </c>
      <c r="AL526" s="9">
        <v>2017</v>
      </c>
      <c r="AM526" s="9"/>
      <c r="AN526" s="137"/>
      <c r="AO526" s="9"/>
      <c r="AP526" s="9"/>
      <c r="AQ526" s="9"/>
      <c r="AR526" s="9"/>
      <c r="AS526" s="9"/>
      <c r="AT526" s="9"/>
      <c r="AU526" s="9"/>
      <c r="AV526" s="9"/>
      <c r="AW526" s="9"/>
    </row>
    <row r="527" spans="1:49" s="143" customFormat="1" ht="33.75">
      <c r="A527" s="136">
        <v>3</v>
      </c>
      <c r="B527" s="136" t="s">
        <v>2000</v>
      </c>
      <c r="C527" s="136" t="s">
        <v>131</v>
      </c>
      <c r="D527" s="136" t="s">
        <v>1987</v>
      </c>
      <c r="E527" s="136" t="s">
        <v>72</v>
      </c>
      <c r="F527" s="136">
        <v>8210594</v>
      </c>
      <c r="G527" s="10" t="s">
        <v>2001</v>
      </c>
      <c r="H527" s="136" t="s">
        <v>1989</v>
      </c>
      <c r="I527" s="9" t="s">
        <v>1470</v>
      </c>
      <c r="J527" s="136" t="s">
        <v>136</v>
      </c>
      <c r="K527" s="136" t="s">
        <v>136</v>
      </c>
      <c r="L527" s="140" t="s">
        <v>137</v>
      </c>
      <c r="M527" s="140" t="s">
        <v>86</v>
      </c>
      <c r="N527" s="136" t="s">
        <v>2002</v>
      </c>
      <c r="O527" s="137">
        <v>8682.9</v>
      </c>
      <c r="P527" s="137">
        <v>8682.9</v>
      </c>
      <c r="Q527" s="137">
        <v>8682.9</v>
      </c>
      <c r="R527" s="137">
        <f t="shared" si="57"/>
        <v>10245.821999999998</v>
      </c>
      <c r="S527" s="140" t="str">
        <f>IF(R527&gt;10000,"Открытый конкурс","Открытый запрос предложений")</f>
        <v>Открытый конкурс</v>
      </c>
      <c r="T527" s="140" t="s">
        <v>131</v>
      </c>
      <c r="U527" s="140" t="s">
        <v>215</v>
      </c>
      <c r="V527" s="8">
        <v>42656</v>
      </c>
      <c r="W527" s="8">
        <v>42716</v>
      </c>
      <c r="X527" s="9"/>
      <c r="Y527" s="9"/>
      <c r="Z527" s="9"/>
      <c r="AA527" s="9"/>
      <c r="AB527" s="141" t="s">
        <v>2001</v>
      </c>
      <c r="AC527" s="136" t="s">
        <v>209</v>
      </c>
      <c r="AD527" s="9">
        <v>796</v>
      </c>
      <c r="AE527" s="9" t="s">
        <v>177</v>
      </c>
      <c r="AF527" s="136">
        <v>1</v>
      </c>
      <c r="AG527" s="142">
        <v>46434</v>
      </c>
      <c r="AH527" s="8" t="s">
        <v>2003</v>
      </c>
      <c r="AI527" s="8">
        <v>42736</v>
      </c>
      <c r="AJ527" s="8">
        <v>42736</v>
      </c>
      <c r="AK527" s="8">
        <v>43100</v>
      </c>
      <c r="AL527" s="9">
        <v>2017</v>
      </c>
      <c r="AM527" s="9"/>
      <c r="AN527" s="137"/>
      <c r="AO527" s="9"/>
      <c r="AP527" s="9"/>
      <c r="AQ527" s="9"/>
      <c r="AR527" s="9"/>
      <c r="AS527" s="9"/>
      <c r="AT527" s="9"/>
      <c r="AU527" s="9"/>
      <c r="AV527" s="9"/>
      <c r="AW527" s="9" t="s">
        <v>273</v>
      </c>
    </row>
    <row r="528" spans="1:49" s="143" customFormat="1" ht="33.75">
      <c r="A528" s="136">
        <v>3</v>
      </c>
      <c r="B528" s="136" t="s">
        <v>2004</v>
      </c>
      <c r="C528" s="136" t="s">
        <v>131</v>
      </c>
      <c r="D528" s="136" t="s">
        <v>1987</v>
      </c>
      <c r="E528" s="136" t="s">
        <v>72</v>
      </c>
      <c r="F528" s="136">
        <v>8210606</v>
      </c>
      <c r="G528" s="10" t="s">
        <v>2005</v>
      </c>
      <c r="H528" s="136" t="s">
        <v>1989</v>
      </c>
      <c r="I528" s="9" t="s">
        <v>904</v>
      </c>
      <c r="J528" s="136" t="s">
        <v>135</v>
      </c>
      <c r="K528" s="136" t="s">
        <v>136</v>
      </c>
      <c r="L528" s="140" t="s">
        <v>137</v>
      </c>
      <c r="M528" s="140" t="s">
        <v>86</v>
      </c>
      <c r="N528" s="136" t="s">
        <v>2002</v>
      </c>
      <c r="O528" s="137">
        <v>6500</v>
      </c>
      <c r="P528" s="137">
        <v>6500</v>
      </c>
      <c r="Q528" s="137">
        <v>6500</v>
      </c>
      <c r="R528" s="137">
        <f t="shared" si="57"/>
        <v>7670</v>
      </c>
      <c r="S528" s="136" t="s">
        <v>214</v>
      </c>
      <c r="T528" s="140" t="s">
        <v>131</v>
      </c>
      <c r="U528" s="140" t="s">
        <v>215</v>
      </c>
      <c r="V528" s="8">
        <v>42671</v>
      </c>
      <c r="W528" s="8">
        <v>42716</v>
      </c>
      <c r="X528" s="9"/>
      <c r="Y528" s="9"/>
      <c r="Z528" s="9"/>
      <c r="AA528" s="9"/>
      <c r="AB528" s="141" t="s">
        <v>2005</v>
      </c>
      <c r="AC528" s="136" t="s">
        <v>209</v>
      </c>
      <c r="AD528" s="9">
        <v>796</v>
      </c>
      <c r="AE528" s="9" t="s">
        <v>177</v>
      </c>
      <c r="AF528" s="136">
        <v>1</v>
      </c>
      <c r="AG528" s="142">
        <v>46434</v>
      </c>
      <c r="AH528" s="8" t="s">
        <v>2003</v>
      </c>
      <c r="AI528" s="8">
        <v>42736</v>
      </c>
      <c r="AJ528" s="8">
        <v>42736</v>
      </c>
      <c r="AK528" s="8">
        <v>43100</v>
      </c>
      <c r="AL528" s="9">
        <v>2017</v>
      </c>
      <c r="AM528" s="9"/>
      <c r="AN528" s="137"/>
      <c r="AO528" s="9"/>
      <c r="AP528" s="9"/>
      <c r="AQ528" s="9"/>
      <c r="AR528" s="9"/>
      <c r="AS528" s="9"/>
      <c r="AT528" s="9"/>
      <c r="AU528" s="9"/>
      <c r="AV528" s="9"/>
      <c r="AW528" s="9"/>
    </row>
    <row r="529" spans="1:49" s="143" customFormat="1" ht="33.75">
      <c r="A529" s="136">
        <v>3</v>
      </c>
      <c r="B529" s="136" t="s">
        <v>2006</v>
      </c>
      <c r="C529" s="136" t="s">
        <v>131</v>
      </c>
      <c r="D529" s="136" t="s">
        <v>1987</v>
      </c>
      <c r="E529" s="136" t="s">
        <v>72</v>
      </c>
      <c r="F529" s="136">
        <v>8210607</v>
      </c>
      <c r="G529" s="10" t="s">
        <v>2578</v>
      </c>
      <c r="H529" s="136" t="s">
        <v>1989</v>
      </c>
      <c r="I529" s="9" t="s">
        <v>904</v>
      </c>
      <c r="J529" s="136" t="s">
        <v>135</v>
      </c>
      <c r="K529" s="136" t="s">
        <v>136</v>
      </c>
      <c r="L529" s="140" t="s">
        <v>137</v>
      </c>
      <c r="M529" s="140" t="s">
        <v>86</v>
      </c>
      <c r="N529" s="136" t="s">
        <v>2002</v>
      </c>
      <c r="O529" s="137">
        <v>5000</v>
      </c>
      <c r="P529" s="137">
        <v>5000</v>
      </c>
      <c r="Q529" s="137">
        <v>5000</v>
      </c>
      <c r="R529" s="137">
        <f t="shared" si="57"/>
        <v>5900</v>
      </c>
      <c r="S529" s="136" t="s">
        <v>214</v>
      </c>
      <c r="T529" s="140" t="s">
        <v>131</v>
      </c>
      <c r="U529" s="140" t="s">
        <v>215</v>
      </c>
      <c r="V529" s="8">
        <v>42671</v>
      </c>
      <c r="W529" s="8">
        <v>42716</v>
      </c>
      <c r="X529" s="9"/>
      <c r="Y529" s="9"/>
      <c r="Z529" s="9"/>
      <c r="AA529" s="9"/>
      <c r="AB529" s="141" t="s">
        <v>2007</v>
      </c>
      <c r="AC529" s="136" t="s">
        <v>209</v>
      </c>
      <c r="AD529" s="9">
        <v>796</v>
      </c>
      <c r="AE529" s="9" t="s">
        <v>177</v>
      </c>
      <c r="AF529" s="136">
        <v>1</v>
      </c>
      <c r="AG529" s="142">
        <v>46434</v>
      </c>
      <c r="AH529" s="8" t="s">
        <v>2003</v>
      </c>
      <c r="AI529" s="8">
        <v>42736</v>
      </c>
      <c r="AJ529" s="8">
        <v>42736</v>
      </c>
      <c r="AK529" s="8">
        <v>43100</v>
      </c>
      <c r="AL529" s="9">
        <v>2017</v>
      </c>
      <c r="AM529" s="9"/>
      <c r="AN529" s="137"/>
      <c r="AO529" s="9"/>
      <c r="AP529" s="9"/>
      <c r="AQ529" s="9"/>
      <c r="AR529" s="9"/>
      <c r="AS529" s="9"/>
      <c r="AT529" s="9"/>
      <c r="AU529" s="9"/>
      <c r="AV529" s="9"/>
      <c r="AW529" s="9"/>
    </row>
    <row r="530" spans="1:49" s="143" customFormat="1" ht="33.75">
      <c r="A530" s="136">
        <v>3</v>
      </c>
      <c r="B530" s="136" t="s">
        <v>2008</v>
      </c>
      <c r="C530" s="136" t="s">
        <v>131</v>
      </c>
      <c r="D530" s="136" t="s">
        <v>1987</v>
      </c>
      <c r="E530" s="136" t="s">
        <v>72</v>
      </c>
      <c r="F530" s="136">
        <v>8210595</v>
      </c>
      <c r="G530" s="10" t="s">
        <v>2009</v>
      </c>
      <c r="H530" s="136" t="s">
        <v>1989</v>
      </c>
      <c r="I530" s="9" t="s">
        <v>1470</v>
      </c>
      <c r="J530" s="136" t="s">
        <v>136</v>
      </c>
      <c r="K530" s="136" t="s">
        <v>136</v>
      </c>
      <c r="L530" s="140" t="s">
        <v>137</v>
      </c>
      <c r="M530" s="140" t="s">
        <v>86</v>
      </c>
      <c r="N530" s="136" t="s">
        <v>2002</v>
      </c>
      <c r="O530" s="137">
        <v>1550</v>
      </c>
      <c r="P530" s="137">
        <v>1550</v>
      </c>
      <c r="Q530" s="137">
        <v>1550</v>
      </c>
      <c r="R530" s="137">
        <f t="shared" si="57"/>
        <v>1829</v>
      </c>
      <c r="S530" s="136" t="s">
        <v>214</v>
      </c>
      <c r="T530" s="140" t="s">
        <v>131</v>
      </c>
      <c r="U530" s="140" t="s">
        <v>215</v>
      </c>
      <c r="V530" s="8">
        <v>42671</v>
      </c>
      <c r="W530" s="8">
        <v>42716</v>
      </c>
      <c r="X530" s="9"/>
      <c r="Y530" s="9"/>
      <c r="Z530" s="9"/>
      <c r="AA530" s="9"/>
      <c r="AB530" s="141" t="s">
        <v>2009</v>
      </c>
      <c r="AC530" s="136" t="s">
        <v>209</v>
      </c>
      <c r="AD530" s="9">
        <v>796</v>
      </c>
      <c r="AE530" s="9" t="s">
        <v>177</v>
      </c>
      <c r="AF530" s="136">
        <v>1</v>
      </c>
      <c r="AG530" s="142">
        <v>46434</v>
      </c>
      <c r="AH530" s="8" t="s">
        <v>2003</v>
      </c>
      <c r="AI530" s="8">
        <v>42736</v>
      </c>
      <c r="AJ530" s="8">
        <v>42736</v>
      </c>
      <c r="AK530" s="8">
        <v>43100</v>
      </c>
      <c r="AL530" s="9">
        <v>2017</v>
      </c>
      <c r="AM530" s="9"/>
      <c r="AN530" s="137"/>
      <c r="AO530" s="9"/>
      <c r="AP530" s="9"/>
      <c r="AQ530" s="9"/>
      <c r="AR530" s="9"/>
      <c r="AS530" s="9"/>
      <c r="AT530" s="9"/>
      <c r="AU530" s="9"/>
      <c r="AV530" s="9"/>
      <c r="AW530" s="9"/>
    </row>
    <row r="531" spans="1:49" s="143" customFormat="1" ht="33.75">
      <c r="A531" s="136">
        <v>3</v>
      </c>
      <c r="B531" s="136" t="s">
        <v>2011</v>
      </c>
      <c r="C531" s="136" t="s">
        <v>131</v>
      </c>
      <c r="D531" s="136" t="s">
        <v>1987</v>
      </c>
      <c r="E531" s="136" t="s">
        <v>72</v>
      </c>
      <c r="F531" s="136">
        <v>8210612</v>
      </c>
      <c r="G531" s="10" t="s">
        <v>2012</v>
      </c>
      <c r="H531" s="136" t="s">
        <v>1989</v>
      </c>
      <c r="I531" s="9" t="s">
        <v>1470</v>
      </c>
      <c r="J531" s="136" t="s">
        <v>136</v>
      </c>
      <c r="K531" s="136" t="s">
        <v>136</v>
      </c>
      <c r="L531" s="140" t="s">
        <v>137</v>
      </c>
      <c r="M531" s="140" t="s">
        <v>86</v>
      </c>
      <c r="N531" s="136" t="s">
        <v>2002</v>
      </c>
      <c r="O531" s="137">
        <v>12687</v>
      </c>
      <c r="P531" s="137">
        <v>12687</v>
      </c>
      <c r="Q531" s="137">
        <v>12687</v>
      </c>
      <c r="R531" s="137">
        <f t="shared" si="57"/>
        <v>14970.66</v>
      </c>
      <c r="S531" s="140" t="str">
        <f t="shared" ref="S531:S533" si="58">IF(R531&gt;10000,"Открытый конкурс","Открытый запрос предложений")</f>
        <v>Открытый конкурс</v>
      </c>
      <c r="T531" s="140" t="s">
        <v>131</v>
      </c>
      <c r="U531" s="140" t="s">
        <v>215</v>
      </c>
      <c r="V531" s="8">
        <v>42656</v>
      </c>
      <c r="W531" s="8">
        <v>42716</v>
      </c>
      <c r="X531" s="9"/>
      <c r="Y531" s="9"/>
      <c r="Z531" s="9"/>
      <c r="AA531" s="9"/>
      <c r="AB531" s="141" t="s">
        <v>2012</v>
      </c>
      <c r="AC531" s="136" t="s">
        <v>209</v>
      </c>
      <c r="AD531" s="9">
        <v>796</v>
      </c>
      <c r="AE531" s="9" t="s">
        <v>177</v>
      </c>
      <c r="AF531" s="136">
        <v>1</v>
      </c>
      <c r="AG531" s="142">
        <v>46434</v>
      </c>
      <c r="AH531" s="8" t="s">
        <v>2003</v>
      </c>
      <c r="AI531" s="8">
        <v>42736</v>
      </c>
      <c r="AJ531" s="8">
        <v>42736</v>
      </c>
      <c r="AK531" s="8">
        <v>43100</v>
      </c>
      <c r="AL531" s="9">
        <v>2017</v>
      </c>
      <c r="AM531" s="9"/>
      <c r="AN531" s="137"/>
      <c r="AO531" s="9"/>
      <c r="AP531" s="9"/>
      <c r="AQ531" s="9"/>
      <c r="AR531" s="9"/>
      <c r="AS531" s="9"/>
      <c r="AT531" s="9"/>
      <c r="AU531" s="9"/>
      <c r="AV531" s="9"/>
      <c r="AW531" s="9"/>
    </row>
    <row r="532" spans="1:49" s="143" customFormat="1" ht="45">
      <c r="A532" s="136">
        <v>3</v>
      </c>
      <c r="B532" s="136" t="s">
        <v>2013</v>
      </c>
      <c r="C532" s="136" t="s">
        <v>131</v>
      </c>
      <c r="D532" s="136" t="s">
        <v>1987</v>
      </c>
      <c r="E532" s="136" t="s">
        <v>72</v>
      </c>
      <c r="F532" s="136">
        <v>8210960</v>
      </c>
      <c r="G532" s="10" t="s">
        <v>2014</v>
      </c>
      <c r="H532" s="136" t="s">
        <v>1989</v>
      </c>
      <c r="I532" s="9" t="s">
        <v>1470</v>
      </c>
      <c r="J532" s="136" t="s">
        <v>136</v>
      </c>
      <c r="K532" s="136" t="s">
        <v>136</v>
      </c>
      <c r="L532" s="140" t="s">
        <v>137</v>
      </c>
      <c r="M532" s="140" t="s">
        <v>86</v>
      </c>
      <c r="N532" s="136" t="s">
        <v>2002</v>
      </c>
      <c r="O532" s="137">
        <v>75000</v>
      </c>
      <c r="P532" s="137">
        <v>20413.7</v>
      </c>
      <c r="Q532" s="137">
        <v>75000</v>
      </c>
      <c r="R532" s="137">
        <f t="shared" si="57"/>
        <v>88500</v>
      </c>
      <c r="S532" s="140" t="str">
        <f t="shared" si="58"/>
        <v>Открытый конкурс</v>
      </c>
      <c r="T532" s="140" t="s">
        <v>131</v>
      </c>
      <c r="U532" s="140" t="s">
        <v>215</v>
      </c>
      <c r="V532" s="8">
        <v>42656</v>
      </c>
      <c r="W532" s="8">
        <v>42716</v>
      </c>
      <c r="X532" s="9"/>
      <c r="Y532" s="9"/>
      <c r="Z532" s="9"/>
      <c r="AA532" s="9"/>
      <c r="AB532" s="141" t="s">
        <v>2015</v>
      </c>
      <c r="AC532" s="136" t="s">
        <v>209</v>
      </c>
      <c r="AD532" s="9">
        <v>796</v>
      </c>
      <c r="AE532" s="9" t="s">
        <v>177</v>
      </c>
      <c r="AF532" s="136">
        <v>1</v>
      </c>
      <c r="AG532" s="142">
        <v>46434</v>
      </c>
      <c r="AH532" s="8" t="s">
        <v>2003</v>
      </c>
      <c r="AI532" s="8">
        <v>42736</v>
      </c>
      <c r="AJ532" s="8">
        <v>42736</v>
      </c>
      <c r="AK532" s="8">
        <v>43830</v>
      </c>
      <c r="AL532" s="9" t="s">
        <v>604</v>
      </c>
      <c r="AM532" s="9"/>
      <c r="AN532" s="137"/>
      <c r="AO532" s="9"/>
      <c r="AP532" s="9"/>
      <c r="AQ532" s="9"/>
      <c r="AR532" s="9"/>
      <c r="AS532" s="9"/>
      <c r="AT532" s="9"/>
      <c r="AU532" s="9"/>
      <c r="AV532" s="9"/>
      <c r="AW532" s="9"/>
    </row>
    <row r="533" spans="1:49" s="143" customFormat="1" ht="33.75">
      <c r="A533" s="136">
        <v>3</v>
      </c>
      <c r="B533" s="136" t="s">
        <v>2016</v>
      </c>
      <c r="C533" s="136" t="s">
        <v>131</v>
      </c>
      <c r="D533" s="136" t="s">
        <v>1987</v>
      </c>
      <c r="E533" s="136" t="s">
        <v>72</v>
      </c>
      <c r="F533" s="136">
        <v>8210923</v>
      </c>
      <c r="G533" s="10" t="s">
        <v>2017</v>
      </c>
      <c r="H533" s="136" t="s">
        <v>1989</v>
      </c>
      <c r="I533" s="9" t="s">
        <v>1470</v>
      </c>
      <c r="J533" s="136" t="s">
        <v>136</v>
      </c>
      <c r="K533" s="136" t="s">
        <v>136</v>
      </c>
      <c r="L533" s="140" t="s">
        <v>137</v>
      </c>
      <c r="M533" s="140" t="s">
        <v>86</v>
      </c>
      <c r="N533" s="136" t="s">
        <v>2002</v>
      </c>
      <c r="O533" s="137">
        <v>15000</v>
      </c>
      <c r="P533" s="137">
        <v>15000</v>
      </c>
      <c r="Q533" s="137">
        <v>15000</v>
      </c>
      <c r="R533" s="137">
        <f t="shared" si="57"/>
        <v>17700</v>
      </c>
      <c r="S533" s="140" t="str">
        <f t="shared" si="58"/>
        <v>Открытый конкурс</v>
      </c>
      <c r="T533" s="140" t="s">
        <v>131</v>
      </c>
      <c r="U533" s="140" t="s">
        <v>215</v>
      </c>
      <c r="V533" s="8">
        <v>42656</v>
      </c>
      <c r="W533" s="8">
        <v>42716</v>
      </c>
      <c r="X533" s="9"/>
      <c r="Y533" s="9"/>
      <c r="Z533" s="9"/>
      <c r="AA533" s="9"/>
      <c r="AB533" s="141" t="s">
        <v>2015</v>
      </c>
      <c r="AC533" s="136" t="s">
        <v>209</v>
      </c>
      <c r="AD533" s="9">
        <v>796</v>
      </c>
      <c r="AE533" s="9" t="s">
        <v>177</v>
      </c>
      <c r="AF533" s="136">
        <v>1</v>
      </c>
      <c r="AG533" s="142">
        <v>46434</v>
      </c>
      <c r="AH533" s="8" t="s">
        <v>2003</v>
      </c>
      <c r="AI533" s="8">
        <v>42736</v>
      </c>
      <c r="AJ533" s="8">
        <v>42736</v>
      </c>
      <c r="AK533" s="8">
        <v>43100</v>
      </c>
      <c r="AL533" s="9">
        <v>2017</v>
      </c>
      <c r="AM533" s="9"/>
      <c r="AN533" s="137"/>
      <c r="AO533" s="9"/>
      <c r="AP533" s="9"/>
      <c r="AQ533" s="9"/>
      <c r="AR533" s="9"/>
      <c r="AS533" s="9"/>
      <c r="AT533" s="9"/>
      <c r="AU533" s="9"/>
      <c r="AV533" s="9"/>
      <c r="AW533" s="9"/>
    </row>
    <row r="534" spans="1:49" s="143" customFormat="1" ht="33.75">
      <c r="A534" s="136">
        <v>3</v>
      </c>
      <c r="B534" s="136" t="s">
        <v>2018</v>
      </c>
      <c r="C534" s="136" t="s">
        <v>131</v>
      </c>
      <c r="D534" s="136" t="s">
        <v>1987</v>
      </c>
      <c r="E534" s="136" t="s">
        <v>72</v>
      </c>
      <c r="F534" s="136">
        <v>8210615</v>
      </c>
      <c r="G534" s="10" t="s">
        <v>2019</v>
      </c>
      <c r="H534" s="136" t="s">
        <v>1989</v>
      </c>
      <c r="I534" s="9" t="s">
        <v>1470</v>
      </c>
      <c r="J534" s="136" t="s">
        <v>136</v>
      </c>
      <c r="K534" s="136" t="s">
        <v>136</v>
      </c>
      <c r="L534" s="140" t="s">
        <v>137</v>
      </c>
      <c r="M534" s="140" t="s">
        <v>86</v>
      </c>
      <c r="N534" s="136" t="s">
        <v>2002</v>
      </c>
      <c r="O534" s="137">
        <v>2500</v>
      </c>
      <c r="P534" s="137">
        <v>2500</v>
      </c>
      <c r="Q534" s="137">
        <v>2500</v>
      </c>
      <c r="R534" s="137">
        <f t="shared" si="57"/>
        <v>2950</v>
      </c>
      <c r="S534" s="136" t="s">
        <v>214</v>
      </c>
      <c r="T534" s="140" t="s">
        <v>131</v>
      </c>
      <c r="U534" s="140" t="s">
        <v>215</v>
      </c>
      <c r="V534" s="8">
        <v>42671</v>
      </c>
      <c r="W534" s="8">
        <v>42716</v>
      </c>
      <c r="X534" s="9"/>
      <c r="Y534" s="9"/>
      <c r="Z534" s="9"/>
      <c r="AA534" s="9"/>
      <c r="AB534" s="141" t="s">
        <v>2019</v>
      </c>
      <c r="AC534" s="136" t="s">
        <v>209</v>
      </c>
      <c r="AD534" s="9">
        <v>796</v>
      </c>
      <c r="AE534" s="9" t="s">
        <v>177</v>
      </c>
      <c r="AF534" s="136">
        <v>1</v>
      </c>
      <c r="AG534" s="142">
        <v>46434</v>
      </c>
      <c r="AH534" s="8" t="s">
        <v>2003</v>
      </c>
      <c r="AI534" s="8">
        <v>42736</v>
      </c>
      <c r="AJ534" s="8">
        <v>42736</v>
      </c>
      <c r="AK534" s="8">
        <v>43100</v>
      </c>
      <c r="AL534" s="9">
        <v>2017</v>
      </c>
      <c r="AM534" s="9"/>
      <c r="AN534" s="137"/>
      <c r="AO534" s="9"/>
      <c r="AP534" s="9"/>
      <c r="AQ534" s="9"/>
      <c r="AR534" s="9"/>
      <c r="AS534" s="9"/>
      <c r="AT534" s="9"/>
      <c r="AU534" s="9"/>
      <c r="AV534" s="9"/>
      <c r="AW534" s="9"/>
    </row>
    <row r="535" spans="1:49" s="143" customFormat="1" ht="45">
      <c r="A535" s="136">
        <v>3</v>
      </c>
      <c r="B535" s="136" t="s">
        <v>2020</v>
      </c>
      <c r="C535" s="136" t="s">
        <v>131</v>
      </c>
      <c r="D535" s="136" t="s">
        <v>1987</v>
      </c>
      <c r="E535" s="136" t="s">
        <v>72</v>
      </c>
      <c r="F535" s="136">
        <v>8210610</v>
      </c>
      <c r="G535" s="10" t="s">
        <v>2021</v>
      </c>
      <c r="H535" s="136" t="s">
        <v>1989</v>
      </c>
      <c r="I535" s="9" t="s">
        <v>2022</v>
      </c>
      <c r="J535" s="136" t="s">
        <v>135</v>
      </c>
      <c r="K535" s="136" t="s">
        <v>136</v>
      </c>
      <c r="L535" s="140" t="s">
        <v>193</v>
      </c>
      <c r="M535" s="140" t="s">
        <v>86</v>
      </c>
      <c r="N535" s="136" t="s">
        <v>905</v>
      </c>
      <c r="O535" s="137">
        <v>20518</v>
      </c>
      <c r="P535" s="137">
        <v>20518</v>
      </c>
      <c r="Q535" s="137">
        <v>20518</v>
      </c>
      <c r="R535" s="137">
        <f t="shared" si="57"/>
        <v>24211.239999999998</v>
      </c>
      <c r="S535" s="140" t="str">
        <f>IF(R535&gt;10000,"Открытый конкурс","Открытый запрос предложений")</f>
        <v>Открытый конкурс</v>
      </c>
      <c r="T535" s="140" t="s">
        <v>131</v>
      </c>
      <c r="U535" s="140" t="s">
        <v>139</v>
      </c>
      <c r="V535" s="8">
        <v>42656</v>
      </c>
      <c r="W535" s="8">
        <v>42716</v>
      </c>
      <c r="X535" s="9"/>
      <c r="Y535" s="9"/>
      <c r="Z535" s="9"/>
      <c r="AA535" s="9"/>
      <c r="AB535" s="141" t="s">
        <v>2023</v>
      </c>
      <c r="AC535" s="136" t="s">
        <v>209</v>
      </c>
      <c r="AD535" s="9">
        <v>796</v>
      </c>
      <c r="AE535" s="9" t="s">
        <v>177</v>
      </c>
      <c r="AF535" s="136">
        <v>1</v>
      </c>
      <c r="AG535" s="142">
        <v>46434</v>
      </c>
      <c r="AH535" s="8" t="s">
        <v>2003</v>
      </c>
      <c r="AI535" s="8">
        <v>42736</v>
      </c>
      <c r="AJ535" s="8">
        <v>42736</v>
      </c>
      <c r="AK535" s="8">
        <v>43100</v>
      </c>
      <c r="AL535" s="9">
        <v>2017</v>
      </c>
      <c r="AM535" s="9"/>
      <c r="AN535" s="137"/>
      <c r="AO535" s="9"/>
      <c r="AP535" s="9"/>
      <c r="AQ535" s="9"/>
      <c r="AR535" s="9"/>
      <c r="AS535" s="9"/>
      <c r="AT535" s="9"/>
      <c r="AU535" s="9"/>
      <c r="AV535" s="9"/>
      <c r="AW535" s="9"/>
    </row>
    <row r="536" spans="1:49" s="143" customFormat="1" ht="90">
      <c r="A536" s="136">
        <v>3</v>
      </c>
      <c r="B536" s="136" t="s">
        <v>2024</v>
      </c>
      <c r="C536" s="136" t="s">
        <v>131</v>
      </c>
      <c r="D536" s="136" t="s">
        <v>1987</v>
      </c>
      <c r="E536" s="136" t="s">
        <v>72</v>
      </c>
      <c r="F536" s="136">
        <v>8210598</v>
      </c>
      <c r="G536" s="10" t="s">
        <v>2025</v>
      </c>
      <c r="H536" s="136" t="s">
        <v>1989</v>
      </c>
      <c r="I536" s="9" t="s">
        <v>1470</v>
      </c>
      <c r="J536" s="136" t="s">
        <v>136</v>
      </c>
      <c r="K536" s="136" t="s">
        <v>136</v>
      </c>
      <c r="L536" s="140" t="s">
        <v>137</v>
      </c>
      <c r="M536" s="140" t="s">
        <v>86</v>
      </c>
      <c r="N536" s="136" t="s">
        <v>2002</v>
      </c>
      <c r="O536" s="137">
        <v>2837.6</v>
      </c>
      <c r="P536" s="137">
        <v>2837.6</v>
      </c>
      <c r="Q536" s="137">
        <v>2837.6</v>
      </c>
      <c r="R536" s="137">
        <f t="shared" si="57"/>
        <v>3348.3679999999999</v>
      </c>
      <c r="S536" s="136" t="s">
        <v>214</v>
      </c>
      <c r="T536" s="140" t="s">
        <v>131</v>
      </c>
      <c r="U536" s="140" t="s">
        <v>215</v>
      </c>
      <c r="V536" s="8">
        <v>42671</v>
      </c>
      <c r="W536" s="8">
        <v>42716</v>
      </c>
      <c r="X536" s="9"/>
      <c r="Y536" s="9"/>
      <c r="Z536" s="9"/>
      <c r="AA536" s="9"/>
      <c r="AB536" s="141" t="s">
        <v>2025</v>
      </c>
      <c r="AC536" s="136" t="s">
        <v>209</v>
      </c>
      <c r="AD536" s="9">
        <v>796</v>
      </c>
      <c r="AE536" s="9" t="s">
        <v>177</v>
      </c>
      <c r="AF536" s="136">
        <v>1</v>
      </c>
      <c r="AG536" s="142">
        <v>46434</v>
      </c>
      <c r="AH536" s="8" t="s">
        <v>2003</v>
      </c>
      <c r="AI536" s="8">
        <v>42736</v>
      </c>
      <c r="AJ536" s="8">
        <v>42736</v>
      </c>
      <c r="AK536" s="8">
        <v>43100</v>
      </c>
      <c r="AL536" s="9">
        <v>2017</v>
      </c>
      <c r="AM536" s="9"/>
      <c r="AN536" s="137"/>
      <c r="AO536" s="9"/>
      <c r="AP536" s="9"/>
      <c r="AQ536" s="9"/>
      <c r="AR536" s="9"/>
      <c r="AS536" s="9"/>
      <c r="AT536" s="9"/>
      <c r="AU536" s="9"/>
      <c r="AV536" s="9"/>
      <c r="AW536" s="9"/>
    </row>
    <row r="537" spans="1:49" s="143" customFormat="1" ht="45">
      <c r="A537" s="136">
        <v>3</v>
      </c>
      <c r="B537" s="136" t="s">
        <v>2026</v>
      </c>
      <c r="C537" s="136" t="s">
        <v>131</v>
      </c>
      <c r="D537" s="136" t="s">
        <v>1987</v>
      </c>
      <c r="E537" s="136" t="s">
        <v>72</v>
      </c>
      <c r="F537" s="136">
        <v>8210605</v>
      </c>
      <c r="G537" s="10" t="s">
        <v>2027</v>
      </c>
      <c r="H537" s="136" t="s">
        <v>1989</v>
      </c>
      <c r="I537" s="9" t="s">
        <v>1859</v>
      </c>
      <c r="J537" s="136" t="s">
        <v>135</v>
      </c>
      <c r="K537" s="136" t="s">
        <v>136</v>
      </c>
      <c r="L537" s="140" t="s">
        <v>137</v>
      </c>
      <c r="M537" s="140" t="s">
        <v>86</v>
      </c>
      <c r="N537" s="136" t="s">
        <v>2002</v>
      </c>
      <c r="O537" s="137">
        <v>30579.53</v>
      </c>
      <c r="P537" s="137">
        <v>30579.53</v>
      </c>
      <c r="Q537" s="137">
        <v>30579.53</v>
      </c>
      <c r="R537" s="137">
        <f t="shared" si="57"/>
        <v>36083.845399999998</v>
      </c>
      <c r="S537" s="140" t="str">
        <f t="shared" ref="S537:S539" si="59">IF(R537&gt;10000,"Открытый конкурс","Открытый запрос предложений")</f>
        <v>Открытый конкурс</v>
      </c>
      <c r="T537" s="140" t="s">
        <v>131</v>
      </c>
      <c r="U537" s="140" t="s">
        <v>215</v>
      </c>
      <c r="V537" s="8">
        <v>42656</v>
      </c>
      <c r="W537" s="8">
        <v>42716</v>
      </c>
      <c r="X537" s="9"/>
      <c r="Y537" s="9"/>
      <c r="Z537" s="9"/>
      <c r="AA537" s="9"/>
      <c r="AB537" s="141" t="s">
        <v>2027</v>
      </c>
      <c r="AC537" s="136" t="s">
        <v>209</v>
      </c>
      <c r="AD537" s="9">
        <v>796</v>
      </c>
      <c r="AE537" s="9" t="s">
        <v>177</v>
      </c>
      <c r="AF537" s="136">
        <v>1</v>
      </c>
      <c r="AG537" s="142">
        <v>46434</v>
      </c>
      <c r="AH537" s="8" t="s">
        <v>2003</v>
      </c>
      <c r="AI537" s="8">
        <v>42736</v>
      </c>
      <c r="AJ537" s="8">
        <v>42736</v>
      </c>
      <c r="AK537" s="8">
        <v>43099</v>
      </c>
      <c r="AL537" s="9">
        <v>2017</v>
      </c>
      <c r="AM537" s="9"/>
      <c r="AN537" s="137"/>
      <c r="AO537" s="9"/>
      <c r="AP537" s="9"/>
      <c r="AQ537" s="9"/>
      <c r="AR537" s="9"/>
      <c r="AS537" s="9"/>
      <c r="AT537" s="9"/>
      <c r="AU537" s="9"/>
      <c r="AV537" s="9"/>
      <c r="AW537" s="9"/>
    </row>
    <row r="538" spans="1:49" s="143" customFormat="1" ht="33.75">
      <c r="A538" s="136">
        <v>3</v>
      </c>
      <c r="B538" s="136" t="s">
        <v>2028</v>
      </c>
      <c r="C538" s="136" t="s">
        <v>131</v>
      </c>
      <c r="D538" s="136" t="s">
        <v>1987</v>
      </c>
      <c r="E538" s="136" t="s">
        <v>72</v>
      </c>
      <c r="F538" s="136">
        <v>8210604</v>
      </c>
      <c r="G538" s="10" t="s">
        <v>2029</v>
      </c>
      <c r="H538" s="136" t="s">
        <v>1989</v>
      </c>
      <c r="I538" s="9" t="s">
        <v>1859</v>
      </c>
      <c r="J538" s="136" t="s">
        <v>135</v>
      </c>
      <c r="K538" s="136" t="s">
        <v>136</v>
      </c>
      <c r="L538" s="140" t="s">
        <v>137</v>
      </c>
      <c r="M538" s="140" t="s">
        <v>86</v>
      </c>
      <c r="N538" s="136" t="s">
        <v>2002</v>
      </c>
      <c r="O538" s="137">
        <v>12000</v>
      </c>
      <c r="P538" s="137">
        <v>12000</v>
      </c>
      <c r="Q538" s="137">
        <v>12000</v>
      </c>
      <c r="R538" s="137">
        <f t="shared" si="57"/>
        <v>14160</v>
      </c>
      <c r="S538" s="140" t="str">
        <f t="shared" si="59"/>
        <v>Открытый конкурс</v>
      </c>
      <c r="T538" s="140" t="s">
        <v>131</v>
      </c>
      <c r="U538" s="140" t="s">
        <v>215</v>
      </c>
      <c r="V538" s="8">
        <v>42656</v>
      </c>
      <c r="W538" s="8">
        <v>42716</v>
      </c>
      <c r="X538" s="9"/>
      <c r="Y538" s="9"/>
      <c r="Z538" s="9"/>
      <c r="AA538" s="9"/>
      <c r="AB538" s="141" t="s">
        <v>2029</v>
      </c>
      <c r="AC538" s="136" t="s">
        <v>209</v>
      </c>
      <c r="AD538" s="9">
        <v>796</v>
      </c>
      <c r="AE538" s="9" t="s">
        <v>177</v>
      </c>
      <c r="AF538" s="136">
        <v>1</v>
      </c>
      <c r="AG538" s="142">
        <v>46434</v>
      </c>
      <c r="AH538" s="8" t="s">
        <v>2003</v>
      </c>
      <c r="AI538" s="8">
        <v>42736</v>
      </c>
      <c r="AJ538" s="8">
        <v>42736</v>
      </c>
      <c r="AK538" s="8">
        <v>43099</v>
      </c>
      <c r="AL538" s="9">
        <v>2017</v>
      </c>
      <c r="AM538" s="9"/>
      <c r="AN538" s="137"/>
      <c r="AO538" s="9"/>
      <c r="AP538" s="9"/>
      <c r="AQ538" s="9"/>
      <c r="AR538" s="9"/>
      <c r="AS538" s="9"/>
      <c r="AT538" s="9"/>
      <c r="AU538" s="9"/>
      <c r="AV538" s="9"/>
      <c r="AW538" s="9"/>
    </row>
    <row r="539" spans="1:49" s="143" customFormat="1" ht="45">
      <c r="A539" s="136">
        <v>3</v>
      </c>
      <c r="B539" s="136" t="s">
        <v>2030</v>
      </c>
      <c r="C539" s="136" t="s">
        <v>131</v>
      </c>
      <c r="D539" s="136" t="s">
        <v>1987</v>
      </c>
      <c r="E539" s="136" t="s">
        <v>72</v>
      </c>
      <c r="F539" s="136">
        <v>8210602</v>
      </c>
      <c r="G539" s="10" t="s">
        <v>2579</v>
      </c>
      <c r="H539" s="136" t="s">
        <v>1989</v>
      </c>
      <c r="I539" s="9" t="s">
        <v>1859</v>
      </c>
      <c r="J539" s="136" t="s">
        <v>135</v>
      </c>
      <c r="K539" s="136" t="s">
        <v>136</v>
      </c>
      <c r="L539" s="140" t="s">
        <v>137</v>
      </c>
      <c r="M539" s="140" t="s">
        <v>86</v>
      </c>
      <c r="N539" s="136" t="s">
        <v>2002</v>
      </c>
      <c r="O539" s="137">
        <v>12000</v>
      </c>
      <c r="P539" s="137">
        <v>12000</v>
      </c>
      <c r="Q539" s="137">
        <v>12000</v>
      </c>
      <c r="R539" s="137">
        <f t="shared" si="57"/>
        <v>14160</v>
      </c>
      <c r="S539" s="140" t="str">
        <f t="shared" si="59"/>
        <v>Открытый конкурс</v>
      </c>
      <c r="T539" s="140" t="s">
        <v>131</v>
      </c>
      <c r="U539" s="140" t="s">
        <v>215</v>
      </c>
      <c r="V539" s="8">
        <v>42656</v>
      </c>
      <c r="W539" s="8">
        <v>42716</v>
      </c>
      <c r="X539" s="9"/>
      <c r="Y539" s="9"/>
      <c r="Z539" s="9"/>
      <c r="AA539" s="9"/>
      <c r="AB539" s="141" t="s">
        <v>2031</v>
      </c>
      <c r="AC539" s="136" t="s">
        <v>209</v>
      </c>
      <c r="AD539" s="9">
        <v>796</v>
      </c>
      <c r="AE539" s="9" t="s">
        <v>177</v>
      </c>
      <c r="AF539" s="136">
        <v>1</v>
      </c>
      <c r="AG539" s="142">
        <v>46434</v>
      </c>
      <c r="AH539" s="8" t="s">
        <v>2003</v>
      </c>
      <c r="AI539" s="8">
        <v>42736</v>
      </c>
      <c r="AJ539" s="8">
        <v>42736</v>
      </c>
      <c r="AK539" s="8">
        <v>43099</v>
      </c>
      <c r="AL539" s="9">
        <v>2017</v>
      </c>
      <c r="AM539" s="9"/>
      <c r="AN539" s="137"/>
      <c r="AO539" s="9"/>
      <c r="AP539" s="9"/>
      <c r="AQ539" s="9"/>
      <c r="AR539" s="9"/>
      <c r="AS539" s="9"/>
      <c r="AT539" s="9"/>
      <c r="AU539" s="9"/>
      <c r="AV539" s="9"/>
      <c r="AW539" s="9"/>
    </row>
    <row r="540" spans="1:49" s="143" customFormat="1" ht="67.5">
      <c r="A540" s="136">
        <v>3</v>
      </c>
      <c r="B540" s="136" t="s">
        <v>2032</v>
      </c>
      <c r="C540" s="136" t="s">
        <v>131</v>
      </c>
      <c r="D540" s="136" t="s">
        <v>1987</v>
      </c>
      <c r="E540" s="136" t="s">
        <v>72</v>
      </c>
      <c r="F540" s="136">
        <v>8210603</v>
      </c>
      <c r="G540" s="10" t="s">
        <v>2580</v>
      </c>
      <c r="H540" s="136" t="s">
        <v>1989</v>
      </c>
      <c r="I540" s="9" t="s">
        <v>1859</v>
      </c>
      <c r="J540" s="136" t="s">
        <v>135</v>
      </c>
      <c r="K540" s="136" t="s">
        <v>136</v>
      </c>
      <c r="L540" s="140" t="s">
        <v>137</v>
      </c>
      <c r="M540" s="140" t="s">
        <v>86</v>
      </c>
      <c r="N540" s="136" t="s">
        <v>2002</v>
      </c>
      <c r="O540" s="137">
        <v>7000</v>
      </c>
      <c r="P540" s="137">
        <v>7000</v>
      </c>
      <c r="Q540" s="137">
        <v>7000</v>
      </c>
      <c r="R540" s="137">
        <f t="shared" si="57"/>
        <v>8260</v>
      </c>
      <c r="S540" s="136" t="s">
        <v>214</v>
      </c>
      <c r="T540" s="140" t="s">
        <v>131</v>
      </c>
      <c r="U540" s="140" t="s">
        <v>215</v>
      </c>
      <c r="V540" s="8">
        <v>42671</v>
      </c>
      <c r="W540" s="8">
        <v>42716</v>
      </c>
      <c r="X540" s="9"/>
      <c r="Y540" s="9"/>
      <c r="Z540" s="9"/>
      <c r="AA540" s="9"/>
      <c r="AB540" s="141" t="s">
        <v>2033</v>
      </c>
      <c r="AC540" s="136" t="s">
        <v>209</v>
      </c>
      <c r="AD540" s="9">
        <v>796</v>
      </c>
      <c r="AE540" s="9" t="s">
        <v>177</v>
      </c>
      <c r="AF540" s="136">
        <v>1</v>
      </c>
      <c r="AG540" s="142">
        <v>46434</v>
      </c>
      <c r="AH540" s="8" t="s">
        <v>2003</v>
      </c>
      <c r="AI540" s="8">
        <v>42736</v>
      </c>
      <c r="AJ540" s="8">
        <v>42736</v>
      </c>
      <c r="AK540" s="8">
        <v>43099</v>
      </c>
      <c r="AL540" s="9">
        <v>2017</v>
      </c>
      <c r="AM540" s="9"/>
      <c r="AN540" s="137"/>
      <c r="AO540" s="9"/>
      <c r="AP540" s="9"/>
      <c r="AQ540" s="9"/>
      <c r="AR540" s="9"/>
      <c r="AS540" s="9"/>
      <c r="AT540" s="9"/>
      <c r="AU540" s="9"/>
      <c r="AV540" s="9"/>
      <c r="AW540" s="9"/>
    </row>
    <row r="541" spans="1:49" s="143" customFormat="1" ht="45">
      <c r="A541" s="136">
        <v>3</v>
      </c>
      <c r="B541" s="136" t="s">
        <v>2034</v>
      </c>
      <c r="C541" s="136" t="s">
        <v>131</v>
      </c>
      <c r="D541" s="136" t="s">
        <v>1987</v>
      </c>
      <c r="E541" s="136" t="s">
        <v>71</v>
      </c>
      <c r="F541" s="136">
        <v>8210931</v>
      </c>
      <c r="G541" s="10" t="s">
        <v>2035</v>
      </c>
      <c r="H541" s="136" t="s">
        <v>1271</v>
      </c>
      <c r="I541" s="9" t="s">
        <v>2036</v>
      </c>
      <c r="J541" s="136" t="s">
        <v>135</v>
      </c>
      <c r="K541" s="136" t="s">
        <v>136</v>
      </c>
      <c r="L541" s="140" t="s">
        <v>137</v>
      </c>
      <c r="M541" s="140" t="s">
        <v>96</v>
      </c>
      <c r="N541" s="136" t="s">
        <v>2002</v>
      </c>
      <c r="O541" s="137">
        <v>10000</v>
      </c>
      <c r="P541" s="137">
        <v>10000</v>
      </c>
      <c r="Q541" s="137">
        <v>10000</v>
      </c>
      <c r="R541" s="137">
        <f t="shared" si="57"/>
        <v>11800</v>
      </c>
      <c r="S541" s="140" t="str">
        <f>IF(R541&gt;10000,"Открытый конкурс","Открытый запрос предложений")</f>
        <v>Открытый конкурс</v>
      </c>
      <c r="T541" s="140" t="s">
        <v>131</v>
      </c>
      <c r="U541" s="140" t="s">
        <v>215</v>
      </c>
      <c r="V541" s="8">
        <v>42656</v>
      </c>
      <c r="W541" s="8">
        <v>42716</v>
      </c>
      <c r="X541" s="9"/>
      <c r="Y541" s="9"/>
      <c r="Z541" s="9"/>
      <c r="AA541" s="9"/>
      <c r="AB541" s="141" t="s">
        <v>2035</v>
      </c>
      <c r="AC541" s="136" t="s">
        <v>209</v>
      </c>
      <c r="AD541" s="9">
        <v>796</v>
      </c>
      <c r="AE541" s="9" t="s">
        <v>177</v>
      </c>
      <c r="AF541" s="136">
        <v>1</v>
      </c>
      <c r="AG541" s="142">
        <v>46434</v>
      </c>
      <c r="AH541" s="8" t="s">
        <v>2003</v>
      </c>
      <c r="AI541" s="8">
        <v>42736</v>
      </c>
      <c r="AJ541" s="8">
        <v>42736</v>
      </c>
      <c r="AK541" s="8">
        <v>43099</v>
      </c>
      <c r="AL541" s="9">
        <v>2017</v>
      </c>
      <c r="AM541" s="9"/>
      <c r="AN541" s="137"/>
      <c r="AO541" s="9"/>
      <c r="AP541" s="9"/>
      <c r="AQ541" s="9"/>
      <c r="AR541" s="9"/>
      <c r="AS541" s="9"/>
      <c r="AT541" s="9"/>
      <c r="AU541" s="9"/>
      <c r="AV541" s="9"/>
      <c r="AW541" s="9"/>
    </row>
    <row r="542" spans="1:49" s="143" customFormat="1" ht="67.5">
      <c r="A542" s="136">
        <v>3</v>
      </c>
      <c r="B542" s="136" t="s">
        <v>2037</v>
      </c>
      <c r="C542" s="136" t="s">
        <v>131</v>
      </c>
      <c r="D542" s="136" t="s">
        <v>1987</v>
      </c>
      <c r="E542" s="136" t="s">
        <v>71</v>
      </c>
      <c r="F542" s="136">
        <v>8210929</v>
      </c>
      <c r="G542" s="10" t="s">
        <v>2555</v>
      </c>
      <c r="H542" s="136" t="s">
        <v>2039</v>
      </c>
      <c r="I542" s="9">
        <v>71</v>
      </c>
      <c r="J542" s="136" t="s">
        <v>136</v>
      </c>
      <c r="K542" s="136" t="s">
        <v>136</v>
      </c>
      <c r="L542" s="140" t="s">
        <v>137</v>
      </c>
      <c r="M542" s="140" t="s">
        <v>96</v>
      </c>
      <c r="N542" s="136" t="s">
        <v>2002</v>
      </c>
      <c r="O542" s="137">
        <v>2100</v>
      </c>
      <c r="P542" s="137">
        <v>2100</v>
      </c>
      <c r="Q542" s="137">
        <v>2100</v>
      </c>
      <c r="R542" s="137">
        <f t="shared" si="57"/>
        <v>2478</v>
      </c>
      <c r="S542" s="136" t="s">
        <v>214</v>
      </c>
      <c r="T542" s="140" t="s">
        <v>131</v>
      </c>
      <c r="U542" s="140" t="s">
        <v>215</v>
      </c>
      <c r="V542" s="8">
        <v>42671</v>
      </c>
      <c r="W542" s="8">
        <v>42716</v>
      </c>
      <c r="X542" s="9"/>
      <c r="Y542" s="9"/>
      <c r="Z542" s="9"/>
      <c r="AA542" s="9"/>
      <c r="AB542" s="141" t="s">
        <v>2038</v>
      </c>
      <c r="AC542" s="136" t="s">
        <v>209</v>
      </c>
      <c r="AD542" s="9">
        <v>796</v>
      </c>
      <c r="AE542" s="9" t="s">
        <v>177</v>
      </c>
      <c r="AF542" s="136">
        <v>1</v>
      </c>
      <c r="AG542" s="142">
        <v>46434</v>
      </c>
      <c r="AH542" s="8" t="s">
        <v>2003</v>
      </c>
      <c r="AI542" s="8">
        <v>42736</v>
      </c>
      <c r="AJ542" s="8">
        <v>42736</v>
      </c>
      <c r="AK542" s="8">
        <v>43099</v>
      </c>
      <c r="AL542" s="9">
        <v>2017</v>
      </c>
      <c r="AM542" s="9"/>
      <c r="AN542" s="137"/>
      <c r="AO542" s="9"/>
      <c r="AP542" s="9"/>
      <c r="AQ542" s="9"/>
      <c r="AR542" s="9"/>
      <c r="AS542" s="9"/>
      <c r="AT542" s="9"/>
      <c r="AU542" s="9"/>
      <c r="AV542" s="9"/>
      <c r="AW542" s="9"/>
    </row>
    <row r="543" spans="1:49" s="143" customFormat="1" ht="78.75">
      <c r="A543" s="136">
        <v>3</v>
      </c>
      <c r="B543" s="136" t="s">
        <v>2041</v>
      </c>
      <c r="C543" s="136" t="s">
        <v>131</v>
      </c>
      <c r="D543" s="136" t="s">
        <v>1987</v>
      </c>
      <c r="E543" s="136" t="s">
        <v>71</v>
      </c>
      <c r="F543" s="136">
        <v>8210800</v>
      </c>
      <c r="G543" s="10" t="s">
        <v>2042</v>
      </c>
      <c r="H543" s="136" t="s">
        <v>454</v>
      </c>
      <c r="I543" s="9" t="s">
        <v>913</v>
      </c>
      <c r="J543" s="136" t="s">
        <v>135</v>
      </c>
      <c r="K543" s="136" t="s">
        <v>136</v>
      </c>
      <c r="L543" s="140" t="s">
        <v>137</v>
      </c>
      <c r="M543" s="140" t="s">
        <v>91</v>
      </c>
      <c r="N543" s="136" t="s">
        <v>2161</v>
      </c>
      <c r="O543" s="137">
        <v>6001</v>
      </c>
      <c r="P543" s="137">
        <v>6001</v>
      </c>
      <c r="Q543" s="137">
        <v>6001</v>
      </c>
      <c r="R543" s="137">
        <f t="shared" si="57"/>
        <v>7081.1799999999994</v>
      </c>
      <c r="S543" s="136" t="s">
        <v>214</v>
      </c>
      <c r="T543" s="140" t="s">
        <v>131</v>
      </c>
      <c r="U543" s="140" t="s">
        <v>215</v>
      </c>
      <c r="V543" s="8">
        <v>42671</v>
      </c>
      <c r="W543" s="8">
        <v>42716</v>
      </c>
      <c r="X543" s="9"/>
      <c r="Y543" s="9"/>
      <c r="Z543" s="9"/>
      <c r="AA543" s="9"/>
      <c r="AB543" s="141" t="s">
        <v>2042</v>
      </c>
      <c r="AC543" s="136" t="s">
        <v>209</v>
      </c>
      <c r="AD543" s="9">
        <v>796</v>
      </c>
      <c r="AE543" s="9" t="s">
        <v>177</v>
      </c>
      <c r="AF543" s="136">
        <v>1</v>
      </c>
      <c r="AG543" s="142">
        <v>46434</v>
      </c>
      <c r="AH543" s="8" t="s">
        <v>2003</v>
      </c>
      <c r="AI543" s="8">
        <v>42736</v>
      </c>
      <c r="AJ543" s="8">
        <v>42736</v>
      </c>
      <c r="AK543" s="8">
        <v>43099</v>
      </c>
      <c r="AL543" s="9">
        <v>2017</v>
      </c>
      <c r="AM543" s="9"/>
      <c r="AN543" s="137"/>
      <c r="AO543" s="9"/>
      <c r="AP543" s="9"/>
      <c r="AQ543" s="9"/>
      <c r="AR543" s="9"/>
      <c r="AS543" s="9"/>
      <c r="AT543" s="9"/>
      <c r="AU543" s="9"/>
      <c r="AV543" s="9"/>
      <c r="AW543" s="9"/>
    </row>
    <row r="544" spans="1:49" s="143" customFormat="1" ht="78.75">
      <c r="A544" s="136">
        <v>7</v>
      </c>
      <c r="B544" s="136" t="s">
        <v>2043</v>
      </c>
      <c r="C544" s="136" t="s">
        <v>131</v>
      </c>
      <c r="D544" s="136" t="s">
        <v>1987</v>
      </c>
      <c r="E544" s="136" t="s">
        <v>71</v>
      </c>
      <c r="F544" s="136">
        <v>820886</v>
      </c>
      <c r="G544" s="10" t="s">
        <v>2044</v>
      </c>
      <c r="H544" s="136" t="s">
        <v>2039</v>
      </c>
      <c r="I544" s="9" t="s">
        <v>904</v>
      </c>
      <c r="J544" s="136" t="s">
        <v>135</v>
      </c>
      <c r="K544" s="136" t="s">
        <v>136</v>
      </c>
      <c r="L544" s="140" t="s">
        <v>137</v>
      </c>
      <c r="M544" s="140" t="s">
        <v>94</v>
      </c>
      <c r="N544" s="136" t="s">
        <v>2002</v>
      </c>
      <c r="O544" s="137">
        <v>1500</v>
      </c>
      <c r="P544" s="137">
        <v>1500</v>
      </c>
      <c r="Q544" s="137">
        <v>1500</v>
      </c>
      <c r="R544" s="137">
        <f t="shared" si="57"/>
        <v>1770</v>
      </c>
      <c r="S544" s="136" t="s">
        <v>214</v>
      </c>
      <c r="T544" s="140" t="s">
        <v>131</v>
      </c>
      <c r="U544" s="140" t="s">
        <v>457</v>
      </c>
      <c r="V544" s="8">
        <v>42671</v>
      </c>
      <c r="W544" s="8">
        <v>42716</v>
      </c>
      <c r="X544" s="9"/>
      <c r="Y544" s="9"/>
      <c r="Z544" s="9"/>
      <c r="AA544" s="9"/>
      <c r="AB544" s="141" t="s">
        <v>2044</v>
      </c>
      <c r="AC544" s="136" t="s">
        <v>209</v>
      </c>
      <c r="AD544" s="9">
        <v>796</v>
      </c>
      <c r="AE544" s="9" t="s">
        <v>177</v>
      </c>
      <c r="AF544" s="136">
        <v>1</v>
      </c>
      <c r="AG544" s="142">
        <v>46434</v>
      </c>
      <c r="AH544" s="8" t="s">
        <v>2003</v>
      </c>
      <c r="AI544" s="8">
        <v>42736</v>
      </c>
      <c r="AJ544" s="8">
        <v>42736</v>
      </c>
      <c r="AK544" s="8">
        <v>43099</v>
      </c>
      <c r="AL544" s="9">
        <v>2017</v>
      </c>
      <c r="AM544" s="9"/>
      <c r="AN544" s="137"/>
      <c r="AO544" s="9"/>
      <c r="AP544" s="9"/>
      <c r="AQ544" s="9"/>
      <c r="AR544" s="9"/>
      <c r="AS544" s="9"/>
      <c r="AT544" s="9"/>
      <c r="AU544" s="9"/>
      <c r="AV544" s="9"/>
      <c r="AW544" s="9"/>
    </row>
    <row r="545" spans="1:49" s="143" customFormat="1" ht="67.5">
      <c r="A545" s="136">
        <v>7</v>
      </c>
      <c r="B545" s="136" t="s">
        <v>2045</v>
      </c>
      <c r="C545" s="136" t="s">
        <v>131</v>
      </c>
      <c r="D545" s="136" t="s">
        <v>1987</v>
      </c>
      <c r="E545" s="136" t="s">
        <v>71</v>
      </c>
      <c r="F545" s="136">
        <v>8210882</v>
      </c>
      <c r="G545" s="10" t="s">
        <v>2581</v>
      </c>
      <c r="H545" s="136" t="s">
        <v>1287</v>
      </c>
      <c r="I545" s="9" t="s">
        <v>904</v>
      </c>
      <c r="J545" s="136" t="s">
        <v>135</v>
      </c>
      <c r="K545" s="136" t="s">
        <v>136</v>
      </c>
      <c r="L545" s="140" t="s">
        <v>137</v>
      </c>
      <c r="M545" s="140" t="s">
        <v>94</v>
      </c>
      <c r="N545" s="136" t="s">
        <v>2002</v>
      </c>
      <c r="O545" s="137">
        <v>7550</v>
      </c>
      <c r="P545" s="137">
        <v>7550</v>
      </c>
      <c r="Q545" s="137">
        <v>7550</v>
      </c>
      <c r="R545" s="137">
        <f t="shared" si="57"/>
        <v>8909</v>
      </c>
      <c r="S545" s="136" t="s">
        <v>214</v>
      </c>
      <c r="T545" s="140" t="s">
        <v>131</v>
      </c>
      <c r="U545" s="140" t="s">
        <v>215</v>
      </c>
      <c r="V545" s="8">
        <v>42671</v>
      </c>
      <c r="W545" s="8">
        <v>42716</v>
      </c>
      <c r="X545" s="9"/>
      <c r="Y545" s="9"/>
      <c r="Z545" s="9"/>
      <c r="AA545" s="9"/>
      <c r="AB545" s="141" t="s">
        <v>2046</v>
      </c>
      <c r="AC545" s="136" t="s">
        <v>209</v>
      </c>
      <c r="AD545" s="9">
        <v>796</v>
      </c>
      <c r="AE545" s="9" t="s">
        <v>177</v>
      </c>
      <c r="AF545" s="136">
        <v>1</v>
      </c>
      <c r="AG545" s="142">
        <v>46434</v>
      </c>
      <c r="AH545" s="8" t="s">
        <v>2003</v>
      </c>
      <c r="AI545" s="8">
        <v>42736</v>
      </c>
      <c r="AJ545" s="8">
        <v>42736</v>
      </c>
      <c r="AK545" s="8">
        <v>43099</v>
      </c>
      <c r="AL545" s="9">
        <v>2017</v>
      </c>
      <c r="AM545" s="9"/>
      <c r="AN545" s="137"/>
      <c r="AO545" s="9"/>
      <c r="AP545" s="9"/>
      <c r="AQ545" s="9"/>
      <c r="AR545" s="9"/>
      <c r="AS545" s="9"/>
      <c r="AT545" s="9"/>
      <c r="AU545" s="9"/>
      <c r="AV545" s="9"/>
      <c r="AW545" s="9"/>
    </row>
    <row r="546" spans="1:49" s="143" customFormat="1" ht="67.5">
      <c r="A546" s="136">
        <v>7</v>
      </c>
      <c r="B546" s="136" t="s">
        <v>2047</v>
      </c>
      <c r="C546" s="136" t="s">
        <v>131</v>
      </c>
      <c r="D546" s="136" t="s">
        <v>1987</v>
      </c>
      <c r="E546" s="136" t="s">
        <v>71</v>
      </c>
      <c r="F546" s="136">
        <v>8210883</v>
      </c>
      <c r="G546" s="10" t="s">
        <v>2582</v>
      </c>
      <c r="H546" s="136" t="s">
        <v>1287</v>
      </c>
      <c r="I546" s="9" t="s">
        <v>904</v>
      </c>
      <c r="J546" s="136" t="s">
        <v>135</v>
      </c>
      <c r="K546" s="136" t="s">
        <v>136</v>
      </c>
      <c r="L546" s="140" t="s">
        <v>137</v>
      </c>
      <c r="M546" s="140" t="s">
        <v>94</v>
      </c>
      <c r="N546" s="136" t="s">
        <v>2002</v>
      </c>
      <c r="O546" s="137">
        <v>1694.92</v>
      </c>
      <c r="P546" s="137">
        <v>1694.92</v>
      </c>
      <c r="Q546" s="137">
        <v>1694.92</v>
      </c>
      <c r="R546" s="137">
        <f t="shared" si="57"/>
        <v>2000.0056</v>
      </c>
      <c r="S546" s="136" t="s">
        <v>214</v>
      </c>
      <c r="T546" s="140" t="s">
        <v>131</v>
      </c>
      <c r="U546" s="140" t="s">
        <v>215</v>
      </c>
      <c r="V546" s="8">
        <v>42671</v>
      </c>
      <c r="W546" s="8">
        <v>42716</v>
      </c>
      <c r="X546" s="9"/>
      <c r="Y546" s="9"/>
      <c r="Z546" s="9"/>
      <c r="AA546" s="9"/>
      <c r="AB546" s="141" t="s">
        <v>2048</v>
      </c>
      <c r="AC546" s="136" t="s">
        <v>209</v>
      </c>
      <c r="AD546" s="9">
        <v>796</v>
      </c>
      <c r="AE546" s="9" t="s">
        <v>177</v>
      </c>
      <c r="AF546" s="136">
        <v>1</v>
      </c>
      <c r="AG546" s="142">
        <v>46434</v>
      </c>
      <c r="AH546" s="8" t="s">
        <v>2003</v>
      </c>
      <c r="AI546" s="8">
        <v>42736</v>
      </c>
      <c r="AJ546" s="8">
        <v>42736</v>
      </c>
      <c r="AK546" s="8">
        <v>43099</v>
      </c>
      <c r="AL546" s="9">
        <v>2017</v>
      </c>
      <c r="AM546" s="9"/>
      <c r="AN546" s="137"/>
      <c r="AO546" s="9"/>
      <c r="AP546" s="9"/>
      <c r="AQ546" s="9"/>
      <c r="AR546" s="9"/>
      <c r="AS546" s="9"/>
      <c r="AT546" s="9"/>
      <c r="AU546" s="9"/>
      <c r="AV546" s="9"/>
      <c r="AW546" s="9"/>
    </row>
    <row r="547" spans="1:49" s="143" customFormat="1" ht="101.25">
      <c r="A547" s="136">
        <v>3</v>
      </c>
      <c r="B547" s="136" t="s">
        <v>2049</v>
      </c>
      <c r="C547" s="136" t="s">
        <v>131</v>
      </c>
      <c r="D547" s="136" t="s">
        <v>1987</v>
      </c>
      <c r="E547" s="136" t="s">
        <v>71</v>
      </c>
      <c r="F547" s="136">
        <v>8210885</v>
      </c>
      <c r="G547" s="10" t="s">
        <v>2050</v>
      </c>
      <c r="H547" s="136" t="s">
        <v>1851</v>
      </c>
      <c r="I547" s="9" t="s">
        <v>1859</v>
      </c>
      <c r="J547" s="136" t="s">
        <v>135</v>
      </c>
      <c r="K547" s="136" t="s">
        <v>136</v>
      </c>
      <c r="L547" s="140" t="s">
        <v>137</v>
      </c>
      <c r="M547" s="140" t="s">
        <v>94</v>
      </c>
      <c r="N547" s="136" t="s">
        <v>2002</v>
      </c>
      <c r="O547" s="137">
        <v>2500</v>
      </c>
      <c r="P547" s="137">
        <v>2500</v>
      </c>
      <c r="Q547" s="137">
        <v>2500</v>
      </c>
      <c r="R547" s="137">
        <f t="shared" si="57"/>
        <v>2950</v>
      </c>
      <c r="S547" s="136" t="s">
        <v>214</v>
      </c>
      <c r="T547" s="140" t="s">
        <v>131</v>
      </c>
      <c r="U547" s="140" t="s">
        <v>215</v>
      </c>
      <c r="V547" s="8">
        <v>42671</v>
      </c>
      <c r="W547" s="8">
        <v>42716</v>
      </c>
      <c r="X547" s="9"/>
      <c r="Y547" s="9"/>
      <c r="Z547" s="9"/>
      <c r="AA547" s="9"/>
      <c r="AB547" s="141" t="s">
        <v>2050</v>
      </c>
      <c r="AC547" s="136" t="s">
        <v>209</v>
      </c>
      <c r="AD547" s="9">
        <v>796</v>
      </c>
      <c r="AE547" s="9" t="s">
        <v>177</v>
      </c>
      <c r="AF547" s="136">
        <v>1</v>
      </c>
      <c r="AG547" s="142">
        <v>46434</v>
      </c>
      <c r="AH547" s="8" t="s">
        <v>2003</v>
      </c>
      <c r="AI547" s="8">
        <v>42736</v>
      </c>
      <c r="AJ547" s="8">
        <v>42736</v>
      </c>
      <c r="AK547" s="8">
        <v>43099</v>
      </c>
      <c r="AL547" s="9">
        <v>2017</v>
      </c>
      <c r="AM547" s="9"/>
      <c r="AN547" s="137"/>
      <c r="AO547" s="9"/>
      <c r="AP547" s="9"/>
      <c r="AQ547" s="9"/>
      <c r="AR547" s="9"/>
      <c r="AS547" s="9"/>
      <c r="AT547" s="9"/>
      <c r="AU547" s="9"/>
      <c r="AV547" s="9"/>
      <c r="AW547" s="9"/>
    </row>
    <row r="548" spans="1:49" s="143" customFormat="1" ht="56.25">
      <c r="A548" s="136">
        <v>3</v>
      </c>
      <c r="B548" s="136" t="s">
        <v>2051</v>
      </c>
      <c r="C548" s="136" t="s">
        <v>131</v>
      </c>
      <c r="D548" s="136" t="s">
        <v>1987</v>
      </c>
      <c r="E548" s="136" t="s">
        <v>71</v>
      </c>
      <c r="F548" s="136">
        <v>8210924</v>
      </c>
      <c r="G548" s="10" t="s">
        <v>2052</v>
      </c>
      <c r="H548" s="136" t="s">
        <v>1271</v>
      </c>
      <c r="I548" s="9">
        <v>71</v>
      </c>
      <c r="J548" s="136" t="s">
        <v>136</v>
      </c>
      <c r="K548" s="136" t="s">
        <v>136</v>
      </c>
      <c r="L548" s="140" t="s">
        <v>137</v>
      </c>
      <c r="M548" s="140" t="s">
        <v>96</v>
      </c>
      <c r="N548" s="136" t="s">
        <v>2002</v>
      </c>
      <c r="O548" s="137">
        <v>12706.12</v>
      </c>
      <c r="P548" s="137">
        <v>12706.12</v>
      </c>
      <c r="Q548" s="137">
        <v>12706.12</v>
      </c>
      <c r="R548" s="137">
        <f t="shared" si="57"/>
        <v>14993.221600000001</v>
      </c>
      <c r="S548" s="140" t="str">
        <f>IF(R548&gt;10000,"Открытый конкурс","Открытый запрос предложений")</f>
        <v>Открытый конкурс</v>
      </c>
      <c r="T548" s="140" t="s">
        <v>131</v>
      </c>
      <c r="U548" s="140" t="s">
        <v>215</v>
      </c>
      <c r="V548" s="8">
        <v>42656</v>
      </c>
      <c r="W548" s="8">
        <v>42716</v>
      </c>
      <c r="X548" s="9"/>
      <c r="Y548" s="9"/>
      <c r="Z548" s="9"/>
      <c r="AA548" s="9"/>
      <c r="AB548" s="141" t="s">
        <v>2052</v>
      </c>
      <c r="AC548" s="136" t="s">
        <v>209</v>
      </c>
      <c r="AD548" s="9">
        <v>796</v>
      </c>
      <c r="AE548" s="9" t="s">
        <v>177</v>
      </c>
      <c r="AF548" s="136">
        <v>1</v>
      </c>
      <c r="AG548" s="142">
        <v>46434</v>
      </c>
      <c r="AH548" s="8" t="s">
        <v>2003</v>
      </c>
      <c r="AI548" s="8">
        <v>42736</v>
      </c>
      <c r="AJ548" s="8">
        <v>42736</v>
      </c>
      <c r="AK548" s="8">
        <v>43099</v>
      </c>
      <c r="AL548" s="9">
        <v>2017</v>
      </c>
      <c r="AM548" s="9"/>
      <c r="AN548" s="137"/>
      <c r="AO548" s="9"/>
      <c r="AP548" s="9"/>
      <c r="AQ548" s="9"/>
      <c r="AR548" s="9"/>
      <c r="AS548" s="9"/>
      <c r="AT548" s="9"/>
      <c r="AU548" s="9"/>
      <c r="AV548" s="9"/>
      <c r="AW548" s="9" t="s">
        <v>273</v>
      </c>
    </row>
    <row r="549" spans="1:49" s="143" customFormat="1" ht="90">
      <c r="A549" s="136">
        <v>3</v>
      </c>
      <c r="B549" s="136" t="s">
        <v>2053</v>
      </c>
      <c r="C549" s="136" t="s">
        <v>131</v>
      </c>
      <c r="D549" s="136" t="s">
        <v>1987</v>
      </c>
      <c r="E549" s="136" t="s">
        <v>71</v>
      </c>
      <c r="F549" s="136">
        <v>8210925</v>
      </c>
      <c r="G549" s="10" t="s">
        <v>2054</v>
      </c>
      <c r="H549" s="136" t="s">
        <v>1271</v>
      </c>
      <c r="I549" s="9" t="s">
        <v>2055</v>
      </c>
      <c r="J549" s="136" t="s">
        <v>136</v>
      </c>
      <c r="K549" s="136" t="s">
        <v>136</v>
      </c>
      <c r="L549" s="140" t="s">
        <v>137</v>
      </c>
      <c r="M549" s="140" t="s">
        <v>96</v>
      </c>
      <c r="N549" s="136" t="s">
        <v>2002</v>
      </c>
      <c r="O549" s="137">
        <v>3000</v>
      </c>
      <c r="P549" s="137">
        <v>3000</v>
      </c>
      <c r="Q549" s="137">
        <v>3000</v>
      </c>
      <c r="R549" s="137">
        <f t="shared" si="57"/>
        <v>3540</v>
      </c>
      <c r="S549" s="136" t="s">
        <v>214</v>
      </c>
      <c r="T549" s="140" t="s">
        <v>131</v>
      </c>
      <c r="U549" s="140" t="s">
        <v>215</v>
      </c>
      <c r="V549" s="8">
        <v>42671</v>
      </c>
      <c r="W549" s="8">
        <v>42716</v>
      </c>
      <c r="X549" s="9"/>
      <c r="Y549" s="9"/>
      <c r="Z549" s="9"/>
      <c r="AA549" s="9"/>
      <c r="AB549" s="141" t="s">
        <v>2054</v>
      </c>
      <c r="AC549" s="136" t="s">
        <v>209</v>
      </c>
      <c r="AD549" s="9">
        <v>796</v>
      </c>
      <c r="AE549" s="9" t="s">
        <v>177</v>
      </c>
      <c r="AF549" s="136">
        <v>1</v>
      </c>
      <c r="AG549" s="142">
        <v>46434</v>
      </c>
      <c r="AH549" s="8" t="s">
        <v>2003</v>
      </c>
      <c r="AI549" s="8">
        <v>42736</v>
      </c>
      <c r="AJ549" s="8">
        <v>42736</v>
      </c>
      <c r="AK549" s="8">
        <v>43099</v>
      </c>
      <c r="AL549" s="9">
        <v>2017</v>
      </c>
      <c r="AM549" s="9"/>
      <c r="AN549" s="137"/>
      <c r="AO549" s="9"/>
      <c r="AP549" s="9"/>
      <c r="AQ549" s="9"/>
      <c r="AR549" s="9"/>
      <c r="AS549" s="9"/>
      <c r="AT549" s="9"/>
      <c r="AU549" s="9"/>
      <c r="AV549" s="9"/>
      <c r="AW549" s="9"/>
    </row>
    <row r="550" spans="1:49" s="143" customFormat="1" ht="67.5">
      <c r="A550" s="136">
        <v>3</v>
      </c>
      <c r="B550" s="136" t="s">
        <v>2056</v>
      </c>
      <c r="C550" s="136" t="s">
        <v>131</v>
      </c>
      <c r="D550" s="136" t="s">
        <v>1987</v>
      </c>
      <c r="E550" s="136" t="s">
        <v>71</v>
      </c>
      <c r="F550" s="136">
        <v>8210927</v>
      </c>
      <c r="G550" s="10" t="s">
        <v>2057</v>
      </c>
      <c r="H550" s="136" t="s">
        <v>1271</v>
      </c>
      <c r="I550" s="9" t="s">
        <v>2010</v>
      </c>
      <c r="J550" s="136" t="s">
        <v>135</v>
      </c>
      <c r="K550" s="136" t="s">
        <v>136</v>
      </c>
      <c r="L550" s="140" t="s">
        <v>137</v>
      </c>
      <c r="M550" s="140" t="s">
        <v>96</v>
      </c>
      <c r="N550" s="136" t="s">
        <v>2002</v>
      </c>
      <c r="O550" s="137">
        <v>6097.88</v>
      </c>
      <c r="P550" s="137">
        <v>6097.88</v>
      </c>
      <c r="Q550" s="137">
        <v>6097.88</v>
      </c>
      <c r="R550" s="137">
        <f t="shared" si="57"/>
        <v>7195.4983999999995</v>
      </c>
      <c r="S550" s="136" t="s">
        <v>214</v>
      </c>
      <c r="T550" s="140" t="s">
        <v>131</v>
      </c>
      <c r="U550" s="140" t="s">
        <v>215</v>
      </c>
      <c r="V550" s="8">
        <v>42656</v>
      </c>
      <c r="W550" s="8">
        <v>42716</v>
      </c>
      <c r="X550" s="9"/>
      <c r="Y550" s="9"/>
      <c r="Z550" s="9"/>
      <c r="AA550" s="9"/>
      <c r="AB550" s="141" t="s">
        <v>2057</v>
      </c>
      <c r="AC550" s="136" t="s">
        <v>209</v>
      </c>
      <c r="AD550" s="9">
        <v>796</v>
      </c>
      <c r="AE550" s="9" t="s">
        <v>177</v>
      </c>
      <c r="AF550" s="136">
        <v>1</v>
      </c>
      <c r="AG550" s="142">
        <v>46434</v>
      </c>
      <c r="AH550" s="8" t="s">
        <v>2003</v>
      </c>
      <c r="AI550" s="8">
        <v>42736</v>
      </c>
      <c r="AJ550" s="8">
        <v>42736</v>
      </c>
      <c r="AK550" s="8">
        <v>43099</v>
      </c>
      <c r="AL550" s="9">
        <v>2017</v>
      </c>
      <c r="AM550" s="9"/>
      <c r="AN550" s="137"/>
      <c r="AO550" s="9"/>
      <c r="AP550" s="9"/>
      <c r="AQ550" s="9"/>
      <c r="AR550" s="9"/>
      <c r="AS550" s="9"/>
      <c r="AT550" s="9"/>
      <c r="AU550" s="9"/>
      <c r="AV550" s="9"/>
      <c r="AW550" s="9"/>
    </row>
    <row r="551" spans="1:49" s="143" customFormat="1" ht="78.75">
      <c r="A551" s="136">
        <v>3</v>
      </c>
      <c r="B551" s="136" t="s">
        <v>2058</v>
      </c>
      <c r="C551" s="136" t="s">
        <v>131</v>
      </c>
      <c r="D551" s="136" t="s">
        <v>1987</v>
      </c>
      <c r="E551" s="136" t="s">
        <v>71</v>
      </c>
      <c r="F551" s="136">
        <v>8210620</v>
      </c>
      <c r="G551" s="10" t="s">
        <v>2059</v>
      </c>
      <c r="H551" s="136" t="s">
        <v>1851</v>
      </c>
      <c r="I551" s="9" t="s">
        <v>1859</v>
      </c>
      <c r="J551" s="136" t="s">
        <v>135</v>
      </c>
      <c r="K551" s="136" t="s">
        <v>136</v>
      </c>
      <c r="L551" s="140" t="s">
        <v>137</v>
      </c>
      <c r="M551" s="140" t="s">
        <v>96</v>
      </c>
      <c r="N551" s="136" t="s">
        <v>2002</v>
      </c>
      <c r="O551" s="137">
        <v>5738.87</v>
      </c>
      <c r="P551" s="137">
        <v>5738.87</v>
      </c>
      <c r="Q551" s="137">
        <v>5738.87</v>
      </c>
      <c r="R551" s="137">
        <f t="shared" si="57"/>
        <v>6771.8665999999994</v>
      </c>
      <c r="S551" s="136" t="s">
        <v>214</v>
      </c>
      <c r="T551" s="140" t="s">
        <v>131</v>
      </c>
      <c r="U551" s="140" t="s">
        <v>215</v>
      </c>
      <c r="V551" s="8">
        <v>42671</v>
      </c>
      <c r="W551" s="8">
        <v>42716</v>
      </c>
      <c r="X551" s="9"/>
      <c r="Y551" s="9"/>
      <c r="Z551" s="9"/>
      <c r="AA551" s="9"/>
      <c r="AB551" s="141" t="s">
        <v>2060</v>
      </c>
      <c r="AC551" s="136" t="s">
        <v>209</v>
      </c>
      <c r="AD551" s="9">
        <v>796</v>
      </c>
      <c r="AE551" s="9" t="s">
        <v>177</v>
      </c>
      <c r="AF551" s="136">
        <v>1</v>
      </c>
      <c r="AG551" s="142">
        <v>46434</v>
      </c>
      <c r="AH551" s="8" t="s">
        <v>2003</v>
      </c>
      <c r="AI551" s="8">
        <v>42736</v>
      </c>
      <c r="AJ551" s="8">
        <v>42736</v>
      </c>
      <c r="AK551" s="8">
        <v>43099</v>
      </c>
      <c r="AL551" s="9">
        <v>2017</v>
      </c>
      <c r="AM551" s="9"/>
      <c r="AN551" s="137"/>
      <c r="AO551" s="9"/>
      <c r="AP551" s="9"/>
      <c r="AQ551" s="9"/>
      <c r="AR551" s="9"/>
      <c r="AS551" s="9"/>
      <c r="AT551" s="9"/>
      <c r="AU551" s="9"/>
      <c r="AV551" s="9"/>
      <c r="AW551" s="9"/>
    </row>
    <row r="552" spans="1:49" s="143" customFormat="1" ht="90">
      <c r="A552" s="136">
        <v>3</v>
      </c>
      <c r="B552" s="136" t="s">
        <v>2061</v>
      </c>
      <c r="C552" s="136" t="s">
        <v>131</v>
      </c>
      <c r="D552" s="136" t="s">
        <v>1987</v>
      </c>
      <c r="E552" s="136" t="s">
        <v>71</v>
      </c>
      <c r="F552" s="136">
        <v>8210709</v>
      </c>
      <c r="G552" s="10" t="s">
        <v>2556</v>
      </c>
      <c r="H552" s="136" t="s">
        <v>1851</v>
      </c>
      <c r="I552" s="9" t="s">
        <v>2055</v>
      </c>
      <c r="J552" s="136" t="s">
        <v>136</v>
      </c>
      <c r="K552" s="136" t="s">
        <v>136</v>
      </c>
      <c r="L552" s="140" t="s">
        <v>137</v>
      </c>
      <c r="M552" s="140" t="s">
        <v>96</v>
      </c>
      <c r="N552" s="136" t="s">
        <v>2002</v>
      </c>
      <c r="O552" s="137">
        <v>1224.1099999999999</v>
      </c>
      <c r="P552" s="137">
        <v>1224.1099999999999</v>
      </c>
      <c r="Q552" s="137">
        <v>1224.1099999999999</v>
      </c>
      <c r="R552" s="137">
        <f t="shared" si="57"/>
        <v>1444.4497999999999</v>
      </c>
      <c r="S552" s="136" t="s">
        <v>214</v>
      </c>
      <c r="T552" s="140" t="s">
        <v>131</v>
      </c>
      <c r="U552" s="140" t="s">
        <v>215</v>
      </c>
      <c r="V552" s="8">
        <v>42671</v>
      </c>
      <c r="W552" s="8">
        <v>42716</v>
      </c>
      <c r="X552" s="9"/>
      <c r="Y552" s="9"/>
      <c r="Z552" s="9"/>
      <c r="AA552" s="9"/>
      <c r="AB552" s="141" t="s">
        <v>2062</v>
      </c>
      <c r="AC552" s="136" t="s">
        <v>209</v>
      </c>
      <c r="AD552" s="9">
        <v>796</v>
      </c>
      <c r="AE552" s="9" t="s">
        <v>177</v>
      </c>
      <c r="AF552" s="136">
        <v>1</v>
      </c>
      <c r="AG552" s="142">
        <v>46434</v>
      </c>
      <c r="AH552" s="8" t="s">
        <v>2003</v>
      </c>
      <c r="AI552" s="8">
        <v>42736</v>
      </c>
      <c r="AJ552" s="8">
        <v>42736</v>
      </c>
      <c r="AK552" s="8">
        <v>43099</v>
      </c>
      <c r="AL552" s="9">
        <v>2017</v>
      </c>
      <c r="AM552" s="9"/>
      <c r="AN552" s="137"/>
      <c r="AO552" s="9"/>
      <c r="AP552" s="9"/>
      <c r="AQ552" s="9"/>
      <c r="AR552" s="9"/>
      <c r="AS552" s="9"/>
      <c r="AT552" s="9"/>
      <c r="AU552" s="9"/>
      <c r="AV552" s="9"/>
      <c r="AW552" s="9"/>
    </row>
    <row r="553" spans="1:49" s="143" customFormat="1" ht="90">
      <c r="A553" s="136">
        <v>3</v>
      </c>
      <c r="B553" s="136" t="s">
        <v>2063</v>
      </c>
      <c r="C553" s="136" t="s">
        <v>131</v>
      </c>
      <c r="D553" s="136" t="s">
        <v>1987</v>
      </c>
      <c r="E553" s="136" t="s">
        <v>71</v>
      </c>
      <c r="F553" s="136">
        <v>8210754</v>
      </c>
      <c r="G553" s="10" t="s">
        <v>2064</v>
      </c>
      <c r="H553" s="136" t="s">
        <v>1851</v>
      </c>
      <c r="I553" s="9" t="s">
        <v>2055</v>
      </c>
      <c r="J553" s="136" t="s">
        <v>136</v>
      </c>
      <c r="K553" s="136" t="s">
        <v>136</v>
      </c>
      <c r="L553" s="140" t="s">
        <v>137</v>
      </c>
      <c r="M553" s="140" t="s">
        <v>96</v>
      </c>
      <c r="N553" s="136" t="s">
        <v>2002</v>
      </c>
      <c r="O553" s="137">
        <v>9820.4599999999991</v>
      </c>
      <c r="P553" s="137">
        <v>9820.4599999999991</v>
      </c>
      <c r="Q553" s="137">
        <v>9820.4599999999991</v>
      </c>
      <c r="R553" s="137">
        <f t="shared" si="57"/>
        <v>11588.142799999998</v>
      </c>
      <c r="S553" s="140" t="str">
        <f>IF(R553&gt;10000,"Открытый конкурс","Открытый запрос предложений")</f>
        <v>Открытый конкурс</v>
      </c>
      <c r="T553" s="140" t="s">
        <v>131</v>
      </c>
      <c r="U553" s="140" t="s">
        <v>215</v>
      </c>
      <c r="V553" s="8">
        <v>42656</v>
      </c>
      <c r="W553" s="8">
        <v>42716</v>
      </c>
      <c r="X553" s="9"/>
      <c r="Y553" s="9"/>
      <c r="Z553" s="9"/>
      <c r="AA553" s="9"/>
      <c r="AB553" s="141" t="s">
        <v>2064</v>
      </c>
      <c r="AC553" s="136" t="s">
        <v>209</v>
      </c>
      <c r="AD553" s="9">
        <v>796</v>
      </c>
      <c r="AE553" s="9" t="s">
        <v>177</v>
      </c>
      <c r="AF553" s="136">
        <v>1</v>
      </c>
      <c r="AG553" s="142">
        <v>46434</v>
      </c>
      <c r="AH553" s="8" t="s">
        <v>2003</v>
      </c>
      <c r="AI553" s="8">
        <v>42736</v>
      </c>
      <c r="AJ553" s="8">
        <v>42736</v>
      </c>
      <c r="AK553" s="8">
        <v>43099</v>
      </c>
      <c r="AL553" s="9">
        <v>2017</v>
      </c>
      <c r="AM553" s="9"/>
      <c r="AN553" s="137"/>
      <c r="AO553" s="9"/>
      <c r="AP553" s="9"/>
      <c r="AQ553" s="9"/>
      <c r="AR553" s="9"/>
      <c r="AS553" s="9"/>
      <c r="AT553" s="9"/>
      <c r="AU553" s="9"/>
      <c r="AV553" s="9"/>
      <c r="AW553" s="9"/>
    </row>
    <row r="554" spans="1:49" s="143" customFormat="1" ht="45">
      <c r="A554" s="136">
        <v>3</v>
      </c>
      <c r="B554" s="136" t="s">
        <v>2065</v>
      </c>
      <c r="C554" s="136" t="s">
        <v>131</v>
      </c>
      <c r="D554" s="136" t="s">
        <v>1987</v>
      </c>
      <c r="E554" s="136" t="s">
        <v>71</v>
      </c>
      <c r="F554" s="136">
        <v>8210928</v>
      </c>
      <c r="G554" s="10" t="s">
        <v>2066</v>
      </c>
      <c r="H554" s="136" t="s">
        <v>1851</v>
      </c>
      <c r="I554" s="9" t="s">
        <v>2055</v>
      </c>
      <c r="J554" s="136" t="s">
        <v>136</v>
      </c>
      <c r="K554" s="136" t="s">
        <v>136</v>
      </c>
      <c r="L554" s="140" t="s">
        <v>137</v>
      </c>
      <c r="M554" s="140" t="s">
        <v>96</v>
      </c>
      <c r="N554" s="136" t="s">
        <v>2002</v>
      </c>
      <c r="O554" s="137">
        <v>2000</v>
      </c>
      <c r="P554" s="137">
        <v>2000</v>
      </c>
      <c r="Q554" s="137">
        <v>2000</v>
      </c>
      <c r="R554" s="137">
        <f t="shared" si="57"/>
        <v>2360</v>
      </c>
      <c r="S554" s="136" t="s">
        <v>214</v>
      </c>
      <c r="T554" s="140" t="s">
        <v>131</v>
      </c>
      <c r="U554" s="140" t="s">
        <v>215</v>
      </c>
      <c r="V554" s="8">
        <v>42671</v>
      </c>
      <c r="W554" s="8">
        <v>42716</v>
      </c>
      <c r="X554" s="9"/>
      <c r="Y554" s="9"/>
      <c r="Z554" s="9"/>
      <c r="AA554" s="9"/>
      <c r="AB554" s="141" t="s">
        <v>2066</v>
      </c>
      <c r="AC554" s="136" t="s">
        <v>209</v>
      </c>
      <c r="AD554" s="9">
        <v>796</v>
      </c>
      <c r="AE554" s="9" t="s">
        <v>177</v>
      </c>
      <c r="AF554" s="136">
        <v>1</v>
      </c>
      <c r="AG554" s="142">
        <v>46434</v>
      </c>
      <c r="AH554" s="8" t="s">
        <v>2003</v>
      </c>
      <c r="AI554" s="8">
        <v>42736</v>
      </c>
      <c r="AJ554" s="8">
        <v>42736</v>
      </c>
      <c r="AK554" s="8">
        <v>43099</v>
      </c>
      <c r="AL554" s="9">
        <v>2017</v>
      </c>
      <c r="AM554" s="9"/>
      <c r="AN554" s="137"/>
      <c r="AO554" s="9"/>
      <c r="AP554" s="9"/>
      <c r="AQ554" s="9"/>
      <c r="AR554" s="9"/>
      <c r="AS554" s="9"/>
      <c r="AT554" s="9"/>
      <c r="AU554" s="9"/>
      <c r="AV554" s="9"/>
      <c r="AW554" s="9"/>
    </row>
    <row r="555" spans="1:49" s="143" customFormat="1" ht="45">
      <c r="A555" s="136">
        <v>3</v>
      </c>
      <c r="B555" s="136" t="s">
        <v>2067</v>
      </c>
      <c r="C555" s="136" t="s">
        <v>131</v>
      </c>
      <c r="D555" s="136" t="s">
        <v>1987</v>
      </c>
      <c r="E555" s="136" t="s">
        <v>71</v>
      </c>
      <c r="F555" s="136">
        <v>8210585</v>
      </c>
      <c r="G555" s="10" t="s">
        <v>2068</v>
      </c>
      <c r="H555" s="136" t="s">
        <v>1653</v>
      </c>
      <c r="I555" s="9" t="s">
        <v>2069</v>
      </c>
      <c r="J555" s="136" t="s">
        <v>136</v>
      </c>
      <c r="K555" s="136" t="s">
        <v>136</v>
      </c>
      <c r="L555" s="140" t="s">
        <v>137</v>
      </c>
      <c r="M555" s="140" t="s">
        <v>96</v>
      </c>
      <c r="N555" s="136" t="s">
        <v>2002</v>
      </c>
      <c r="O555" s="137">
        <v>3649.59</v>
      </c>
      <c r="P555" s="137">
        <v>3649.59</v>
      </c>
      <c r="Q555" s="137">
        <v>3649.59</v>
      </c>
      <c r="R555" s="137">
        <f t="shared" si="57"/>
        <v>4306.5162</v>
      </c>
      <c r="S555" s="136" t="s">
        <v>214</v>
      </c>
      <c r="T555" s="140" t="s">
        <v>131</v>
      </c>
      <c r="U555" s="140" t="s">
        <v>215</v>
      </c>
      <c r="V555" s="8">
        <v>42671</v>
      </c>
      <c r="W555" s="8">
        <v>42716</v>
      </c>
      <c r="X555" s="9"/>
      <c r="Y555" s="9"/>
      <c r="Z555" s="9"/>
      <c r="AA555" s="9"/>
      <c r="AB555" s="141" t="s">
        <v>2068</v>
      </c>
      <c r="AC555" s="136" t="s">
        <v>209</v>
      </c>
      <c r="AD555" s="9">
        <v>796</v>
      </c>
      <c r="AE555" s="9" t="s">
        <v>177</v>
      </c>
      <c r="AF555" s="136">
        <v>1</v>
      </c>
      <c r="AG555" s="142">
        <v>46434</v>
      </c>
      <c r="AH555" s="8" t="s">
        <v>2003</v>
      </c>
      <c r="AI555" s="8">
        <v>42736</v>
      </c>
      <c r="AJ555" s="8">
        <v>42736</v>
      </c>
      <c r="AK555" s="8">
        <v>43099</v>
      </c>
      <c r="AL555" s="9">
        <v>2017</v>
      </c>
      <c r="AM555" s="9"/>
      <c r="AN555" s="137"/>
      <c r="AO555" s="9"/>
      <c r="AP555" s="9"/>
      <c r="AQ555" s="9"/>
      <c r="AR555" s="9"/>
      <c r="AS555" s="9"/>
      <c r="AT555" s="9"/>
      <c r="AU555" s="9"/>
      <c r="AV555" s="9"/>
      <c r="AW555" s="9"/>
    </row>
    <row r="556" spans="1:49" s="143" customFormat="1" ht="45">
      <c r="A556" s="136">
        <v>3</v>
      </c>
      <c r="B556" s="136" t="s">
        <v>2070</v>
      </c>
      <c r="C556" s="136" t="s">
        <v>131</v>
      </c>
      <c r="D556" s="136" t="s">
        <v>1987</v>
      </c>
      <c r="E556" s="136" t="s">
        <v>71</v>
      </c>
      <c r="F556" s="136">
        <v>8210930</v>
      </c>
      <c r="G556" s="10" t="s">
        <v>2547</v>
      </c>
      <c r="H556" s="136" t="s">
        <v>1271</v>
      </c>
      <c r="I556" s="9" t="s">
        <v>2071</v>
      </c>
      <c r="J556" s="136" t="s">
        <v>135</v>
      </c>
      <c r="K556" s="136" t="s">
        <v>136</v>
      </c>
      <c r="L556" s="140" t="s">
        <v>137</v>
      </c>
      <c r="M556" s="140" t="s">
        <v>96</v>
      </c>
      <c r="N556" s="136" t="s">
        <v>2002</v>
      </c>
      <c r="O556" s="137">
        <v>1250</v>
      </c>
      <c r="P556" s="137">
        <v>1250</v>
      </c>
      <c r="Q556" s="137">
        <v>1250</v>
      </c>
      <c r="R556" s="137">
        <f t="shared" si="57"/>
        <v>1475</v>
      </c>
      <c r="S556" s="136" t="s">
        <v>214</v>
      </c>
      <c r="T556" s="140" t="s">
        <v>131</v>
      </c>
      <c r="U556" s="140" t="s">
        <v>215</v>
      </c>
      <c r="V556" s="8">
        <v>42671</v>
      </c>
      <c r="W556" s="8">
        <v>42716</v>
      </c>
      <c r="X556" s="9"/>
      <c r="Y556" s="9"/>
      <c r="Z556" s="9"/>
      <c r="AA556" s="9"/>
      <c r="AB556" s="141" t="s">
        <v>2072</v>
      </c>
      <c r="AC556" s="136" t="s">
        <v>209</v>
      </c>
      <c r="AD556" s="9">
        <v>796</v>
      </c>
      <c r="AE556" s="9" t="s">
        <v>177</v>
      </c>
      <c r="AF556" s="136">
        <v>1</v>
      </c>
      <c r="AG556" s="142">
        <v>46434</v>
      </c>
      <c r="AH556" s="8" t="s">
        <v>2003</v>
      </c>
      <c r="AI556" s="8">
        <v>42736</v>
      </c>
      <c r="AJ556" s="8">
        <v>42736</v>
      </c>
      <c r="AK556" s="8">
        <v>43099</v>
      </c>
      <c r="AL556" s="9">
        <v>2017</v>
      </c>
      <c r="AM556" s="9"/>
      <c r="AN556" s="137"/>
      <c r="AO556" s="9"/>
      <c r="AP556" s="9"/>
      <c r="AQ556" s="9"/>
      <c r="AR556" s="9"/>
      <c r="AS556" s="9"/>
      <c r="AT556" s="9"/>
      <c r="AU556" s="9"/>
      <c r="AV556" s="9"/>
      <c r="AW556" s="9"/>
    </row>
    <row r="557" spans="1:49" s="143" customFormat="1" ht="45">
      <c r="A557" s="136">
        <v>3</v>
      </c>
      <c r="B557" s="136" t="s">
        <v>2073</v>
      </c>
      <c r="C557" s="136" t="s">
        <v>131</v>
      </c>
      <c r="D557" s="136" t="s">
        <v>1987</v>
      </c>
      <c r="E557" s="136" t="s">
        <v>71</v>
      </c>
      <c r="F557" s="136">
        <v>8211034</v>
      </c>
      <c r="G557" s="10" t="s">
        <v>2557</v>
      </c>
      <c r="H557" s="136" t="s">
        <v>2039</v>
      </c>
      <c r="I557" s="9" t="s">
        <v>1049</v>
      </c>
      <c r="J557" s="136" t="s">
        <v>135</v>
      </c>
      <c r="K557" s="136" t="s">
        <v>136</v>
      </c>
      <c r="L557" s="140" t="s">
        <v>137</v>
      </c>
      <c r="M557" s="140" t="s">
        <v>96</v>
      </c>
      <c r="N557" s="136" t="s">
        <v>2002</v>
      </c>
      <c r="O557" s="137">
        <v>562.64</v>
      </c>
      <c r="P557" s="137">
        <v>562.64</v>
      </c>
      <c r="Q557" s="137">
        <v>562.64</v>
      </c>
      <c r="R557" s="137">
        <f t="shared" si="57"/>
        <v>663.91519999999991</v>
      </c>
      <c r="S557" s="136" t="s">
        <v>214</v>
      </c>
      <c r="T557" s="140" t="s">
        <v>131</v>
      </c>
      <c r="U557" s="140" t="s">
        <v>215</v>
      </c>
      <c r="V557" s="8">
        <v>42671</v>
      </c>
      <c r="W557" s="8">
        <v>42716</v>
      </c>
      <c r="X557" s="9"/>
      <c r="Y557" s="9"/>
      <c r="Z557" s="9"/>
      <c r="AA557" s="9"/>
      <c r="AB557" s="141" t="s">
        <v>2074</v>
      </c>
      <c r="AC557" s="136" t="s">
        <v>209</v>
      </c>
      <c r="AD557" s="9">
        <v>796</v>
      </c>
      <c r="AE557" s="9" t="s">
        <v>177</v>
      </c>
      <c r="AF557" s="136">
        <v>1</v>
      </c>
      <c r="AG557" s="142">
        <v>46434</v>
      </c>
      <c r="AH557" s="8" t="s">
        <v>2003</v>
      </c>
      <c r="AI557" s="8">
        <v>42736</v>
      </c>
      <c r="AJ557" s="8">
        <v>42736</v>
      </c>
      <c r="AK557" s="8">
        <v>43099</v>
      </c>
      <c r="AL557" s="9">
        <v>2017</v>
      </c>
      <c r="AM557" s="9"/>
      <c r="AN557" s="137"/>
      <c r="AO557" s="9"/>
      <c r="AP557" s="9"/>
      <c r="AQ557" s="9"/>
      <c r="AR557" s="9"/>
      <c r="AS557" s="9"/>
      <c r="AT557" s="9"/>
      <c r="AU557" s="9"/>
      <c r="AV557" s="9"/>
      <c r="AW557" s="9"/>
    </row>
    <row r="558" spans="1:49" s="143" customFormat="1" ht="101.25">
      <c r="A558" s="136">
        <v>3</v>
      </c>
      <c r="B558" s="136" t="s">
        <v>2075</v>
      </c>
      <c r="C558" s="136" t="s">
        <v>131</v>
      </c>
      <c r="D558" s="136" t="s">
        <v>1987</v>
      </c>
      <c r="E558" s="136" t="s">
        <v>71</v>
      </c>
      <c r="F558" s="136">
        <v>8210977</v>
      </c>
      <c r="G558" s="10" t="s">
        <v>2076</v>
      </c>
      <c r="H558" s="136" t="s">
        <v>1851</v>
      </c>
      <c r="I558" s="9" t="s">
        <v>1859</v>
      </c>
      <c r="J558" s="136" t="s">
        <v>135</v>
      </c>
      <c r="K558" s="136" t="s">
        <v>136</v>
      </c>
      <c r="L558" s="140" t="s">
        <v>137</v>
      </c>
      <c r="M558" s="140" t="s">
        <v>123</v>
      </c>
      <c r="N558" s="136" t="s">
        <v>2002</v>
      </c>
      <c r="O558" s="137">
        <v>7300</v>
      </c>
      <c r="P558" s="137">
        <v>7300</v>
      </c>
      <c r="Q558" s="137">
        <v>7300</v>
      </c>
      <c r="R558" s="137">
        <f t="shared" si="57"/>
        <v>8614</v>
      </c>
      <c r="S558" s="136" t="s">
        <v>214</v>
      </c>
      <c r="T558" s="140" t="s">
        <v>131</v>
      </c>
      <c r="U558" s="140" t="s">
        <v>215</v>
      </c>
      <c r="V558" s="8">
        <v>42656</v>
      </c>
      <c r="W558" s="8">
        <v>42716</v>
      </c>
      <c r="X558" s="9"/>
      <c r="Y558" s="9"/>
      <c r="Z558" s="9"/>
      <c r="AA558" s="9"/>
      <c r="AB558" s="141" t="s">
        <v>2076</v>
      </c>
      <c r="AC558" s="136" t="s">
        <v>209</v>
      </c>
      <c r="AD558" s="9">
        <v>796</v>
      </c>
      <c r="AE558" s="9" t="s">
        <v>177</v>
      </c>
      <c r="AF558" s="136">
        <v>1</v>
      </c>
      <c r="AG558" s="142">
        <v>46434</v>
      </c>
      <c r="AH558" s="8" t="s">
        <v>2003</v>
      </c>
      <c r="AI558" s="8">
        <v>42736</v>
      </c>
      <c r="AJ558" s="8">
        <v>42736</v>
      </c>
      <c r="AK558" s="8">
        <v>43099</v>
      </c>
      <c r="AL558" s="9">
        <v>2017</v>
      </c>
      <c r="AM558" s="9"/>
      <c r="AN558" s="137"/>
      <c r="AO558" s="9"/>
      <c r="AP558" s="9"/>
      <c r="AQ558" s="9"/>
      <c r="AR558" s="9"/>
      <c r="AS558" s="9"/>
      <c r="AT558" s="9"/>
      <c r="AU558" s="9"/>
      <c r="AV558" s="9"/>
      <c r="AW558" s="9"/>
    </row>
    <row r="559" spans="1:49" s="143" customFormat="1" ht="90">
      <c r="A559" s="136">
        <v>3</v>
      </c>
      <c r="B559" s="136" t="s">
        <v>2077</v>
      </c>
      <c r="C559" s="136" t="s">
        <v>131</v>
      </c>
      <c r="D559" s="136" t="s">
        <v>1987</v>
      </c>
      <c r="E559" s="136" t="s">
        <v>71</v>
      </c>
      <c r="F559" s="136">
        <v>8210932</v>
      </c>
      <c r="G559" s="10" t="s">
        <v>2078</v>
      </c>
      <c r="H559" s="136" t="s">
        <v>1851</v>
      </c>
      <c r="I559" s="9" t="s">
        <v>1049</v>
      </c>
      <c r="J559" s="136" t="s">
        <v>135</v>
      </c>
      <c r="K559" s="136" t="s">
        <v>136</v>
      </c>
      <c r="L559" s="140" t="s">
        <v>137</v>
      </c>
      <c r="M559" s="140" t="s">
        <v>96</v>
      </c>
      <c r="N559" s="136" t="s">
        <v>2002</v>
      </c>
      <c r="O559" s="137">
        <v>8000</v>
      </c>
      <c r="P559" s="137">
        <v>8000</v>
      </c>
      <c r="Q559" s="137">
        <v>8000</v>
      </c>
      <c r="R559" s="137">
        <f t="shared" si="57"/>
        <v>9440</v>
      </c>
      <c r="S559" s="136" t="s">
        <v>214</v>
      </c>
      <c r="T559" s="140" t="s">
        <v>131</v>
      </c>
      <c r="U559" s="140" t="s">
        <v>215</v>
      </c>
      <c r="V559" s="8">
        <v>42671</v>
      </c>
      <c r="W559" s="8">
        <v>42716</v>
      </c>
      <c r="X559" s="9"/>
      <c r="Y559" s="9"/>
      <c r="Z559" s="9"/>
      <c r="AA559" s="9"/>
      <c r="AB559" s="141" t="s">
        <v>2078</v>
      </c>
      <c r="AC559" s="136" t="s">
        <v>209</v>
      </c>
      <c r="AD559" s="9">
        <v>796</v>
      </c>
      <c r="AE559" s="9" t="s">
        <v>177</v>
      </c>
      <c r="AF559" s="136">
        <v>1</v>
      </c>
      <c r="AG559" s="142">
        <v>46434</v>
      </c>
      <c r="AH559" s="8" t="s">
        <v>2003</v>
      </c>
      <c r="AI559" s="8">
        <v>42736</v>
      </c>
      <c r="AJ559" s="8">
        <v>42736</v>
      </c>
      <c r="AK559" s="8">
        <v>43099</v>
      </c>
      <c r="AL559" s="9">
        <v>2017</v>
      </c>
      <c r="AM559" s="9"/>
      <c r="AN559" s="137"/>
      <c r="AO559" s="9"/>
      <c r="AP559" s="9"/>
      <c r="AQ559" s="9"/>
      <c r="AR559" s="9"/>
      <c r="AS559" s="9"/>
      <c r="AT559" s="9"/>
      <c r="AU559" s="9"/>
      <c r="AV559" s="9"/>
      <c r="AW559" s="9"/>
    </row>
    <row r="560" spans="1:49" s="143" customFormat="1" ht="56.25">
      <c r="A560" s="210">
        <v>3</v>
      </c>
      <c r="B560" s="212" t="s">
        <v>2079</v>
      </c>
      <c r="C560" s="136" t="s">
        <v>131</v>
      </c>
      <c r="D560" s="210" t="s">
        <v>2080</v>
      </c>
      <c r="E560" s="210" t="s">
        <v>72</v>
      </c>
      <c r="F560" s="210">
        <v>629716</v>
      </c>
      <c r="G560" s="211" t="s">
        <v>2155</v>
      </c>
      <c r="H560" s="212" t="s">
        <v>454</v>
      </c>
      <c r="I560" s="210" t="s">
        <v>1380</v>
      </c>
      <c r="J560" s="210" t="s">
        <v>136</v>
      </c>
      <c r="K560" s="210" t="s">
        <v>136</v>
      </c>
      <c r="L560" s="210" t="s">
        <v>137</v>
      </c>
      <c r="M560" s="210" t="s">
        <v>91</v>
      </c>
      <c r="N560" s="210" t="s">
        <v>138</v>
      </c>
      <c r="O560" s="214">
        <v>18436.14243</v>
      </c>
      <c r="P560" s="214" t="s">
        <v>2365</v>
      </c>
      <c r="Q560" s="214">
        <v>18436.14243</v>
      </c>
      <c r="R560" s="214">
        <f t="shared" si="57"/>
        <v>21754.648067399998</v>
      </c>
      <c r="S560" s="140" t="str">
        <f>IF(R560&gt;10000,"Открытый конкурс","Открытый запрос предложений")</f>
        <v>Открытый конкурс</v>
      </c>
      <c r="T560" s="210" t="s">
        <v>131</v>
      </c>
      <c r="U560" s="212" t="s">
        <v>215</v>
      </c>
      <c r="V560" s="215">
        <v>42748</v>
      </c>
      <c r="W560" s="215">
        <v>42807</v>
      </c>
      <c r="X560" s="219"/>
      <c r="Y560" s="215"/>
      <c r="Z560" s="212"/>
      <c r="AA560" s="212"/>
      <c r="AB560" s="210" t="s">
        <v>2155</v>
      </c>
      <c r="AC560" s="210" t="s">
        <v>209</v>
      </c>
      <c r="AD560" s="212">
        <v>796</v>
      </c>
      <c r="AE560" s="212" t="s">
        <v>555</v>
      </c>
      <c r="AF560" s="210">
        <v>1</v>
      </c>
      <c r="AG560" s="217">
        <v>46600000</v>
      </c>
      <c r="AH560" s="216" t="s">
        <v>201</v>
      </c>
      <c r="AI560" s="215">
        <v>42828</v>
      </c>
      <c r="AJ560" s="215">
        <v>42828</v>
      </c>
      <c r="AK560" s="215">
        <v>43100</v>
      </c>
      <c r="AL560" s="212">
        <v>2017</v>
      </c>
      <c r="AM560" s="212"/>
      <c r="AN560" s="214"/>
      <c r="AO560" s="212"/>
      <c r="AP560" s="212"/>
      <c r="AQ560" s="212"/>
      <c r="AR560" s="212"/>
      <c r="AS560" s="212"/>
      <c r="AT560" s="212"/>
      <c r="AU560" s="212"/>
      <c r="AV560" s="212"/>
      <c r="AW560" s="210"/>
    </row>
    <row r="561" spans="1:49" s="143" customFormat="1" ht="56.25">
      <c r="A561" s="194">
        <v>3</v>
      </c>
      <c r="B561" s="194" t="s">
        <v>746</v>
      </c>
      <c r="C561" s="194" t="s">
        <v>2088</v>
      </c>
      <c r="D561" s="194" t="s">
        <v>717</v>
      </c>
      <c r="E561" s="194" t="s">
        <v>72</v>
      </c>
      <c r="F561" s="194">
        <v>818538</v>
      </c>
      <c r="G561" s="195" t="s">
        <v>2156</v>
      </c>
      <c r="H561" s="194" t="s">
        <v>454</v>
      </c>
      <c r="I561" s="196" t="s">
        <v>1380</v>
      </c>
      <c r="J561" s="194" t="s">
        <v>136</v>
      </c>
      <c r="K561" s="194" t="s">
        <v>675</v>
      </c>
      <c r="L561" s="197" t="s">
        <v>137</v>
      </c>
      <c r="M561" s="197" t="s">
        <v>91</v>
      </c>
      <c r="N561" s="194" t="s">
        <v>676</v>
      </c>
      <c r="O561" s="198">
        <v>3328</v>
      </c>
      <c r="P561" s="198">
        <v>3328</v>
      </c>
      <c r="Q561" s="198">
        <v>3328</v>
      </c>
      <c r="R561" s="198">
        <f t="shared" si="57"/>
        <v>3927.04</v>
      </c>
      <c r="S561" s="194" t="s">
        <v>1687</v>
      </c>
      <c r="T561" s="194" t="s">
        <v>131</v>
      </c>
      <c r="U561" s="197" t="s">
        <v>215</v>
      </c>
      <c r="V561" s="199">
        <v>42748</v>
      </c>
      <c r="W561" s="199">
        <v>42807</v>
      </c>
      <c r="X561" s="196"/>
      <c r="Y561" s="200"/>
      <c r="Z561" s="196"/>
      <c r="AA561" s="196"/>
      <c r="AB561" s="200" t="s">
        <v>2156</v>
      </c>
      <c r="AC561" s="194" t="s">
        <v>209</v>
      </c>
      <c r="AD561" s="196">
        <v>796</v>
      </c>
      <c r="AE561" s="196" t="s">
        <v>555</v>
      </c>
      <c r="AF561" s="194">
        <v>255</v>
      </c>
      <c r="AG561" s="203">
        <v>46600000</v>
      </c>
      <c r="AH561" s="200" t="s">
        <v>201</v>
      </c>
      <c r="AI561" s="199">
        <v>42828</v>
      </c>
      <c r="AJ561" s="199">
        <v>42828</v>
      </c>
      <c r="AK561" s="199">
        <v>43099</v>
      </c>
      <c r="AL561" s="196">
        <v>2017</v>
      </c>
      <c r="AM561" s="196"/>
      <c r="AN561" s="198"/>
      <c r="AO561" s="196"/>
      <c r="AP561" s="196"/>
      <c r="AQ561" s="196"/>
      <c r="AR561" s="196"/>
      <c r="AS561" s="196"/>
      <c r="AT561" s="196"/>
      <c r="AU561" s="196"/>
      <c r="AV561" s="196"/>
      <c r="AW561" s="194" t="s">
        <v>745</v>
      </c>
    </row>
    <row r="562" spans="1:49" s="143" customFormat="1" ht="56.25">
      <c r="A562" s="194">
        <v>3</v>
      </c>
      <c r="B562" s="194" t="s">
        <v>2040</v>
      </c>
      <c r="C562" s="194" t="s">
        <v>2088</v>
      </c>
      <c r="D562" s="194" t="s">
        <v>1987</v>
      </c>
      <c r="E562" s="194" t="s">
        <v>71</v>
      </c>
      <c r="F562" s="194">
        <v>8210799</v>
      </c>
      <c r="G562" s="195" t="s">
        <v>2548</v>
      </c>
      <c r="H562" s="194" t="s">
        <v>454</v>
      </c>
      <c r="I562" s="196" t="s">
        <v>1380</v>
      </c>
      <c r="J562" s="194" t="s">
        <v>136</v>
      </c>
      <c r="K562" s="194" t="s">
        <v>136</v>
      </c>
      <c r="L562" s="197" t="s">
        <v>137</v>
      </c>
      <c r="M562" s="197" t="s">
        <v>91</v>
      </c>
      <c r="N562" s="194" t="s">
        <v>2002</v>
      </c>
      <c r="O562" s="198">
        <v>3867</v>
      </c>
      <c r="P562" s="198">
        <v>3867</v>
      </c>
      <c r="Q562" s="198">
        <v>3867</v>
      </c>
      <c r="R562" s="198">
        <f t="shared" si="57"/>
        <v>4563.0599999999995</v>
      </c>
      <c r="S562" s="194" t="s">
        <v>1687</v>
      </c>
      <c r="T562" s="197" t="s">
        <v>131</v>
      </c>
      <c r="U562" s="197" t="s">
        <v>215</v>
      </c>
      <c r="V562" s="199">
        <v>42748</v>
      </c>
      <c r="W562" s="199">
        <v>42807</v>
      </c>
      <c r="X562" s="196"/>
      <c r="Y562" s="196"/>
      <c r="Z562" s="196"/>
      <c r="AA562" s="196"/>
      <c r="AB562" s="200" t="s">
        <v>2157</v>
      </c>
      <c r="AC562" s="194" t="s">
        <v>209</v>
      </c>
      <c r="AD562" s="196">
        <v>796</v>
      </c>
      <c r="AE562" s="196" t="s">
        <v>177</v>
      </c>
      <c r="AF562" s="194">
        <v>1</v>
      </c>
      <c r="AG562" s="201">
        <v>46434</v>
      </c>
      <c r="AH562" s="199" t="s">
        <v>2003</v>
      </c>
      <c r="AI562" s="199">
        <v>42828</v>
      </c>
      <c r="AJ562" s="199">
        <v>42828</v>
      </c>
      <c r="AK562" s="199">
        <v>43099</v>
      </c>
      <c r="AL562" s="196">
        <v>2017</v>
      </c>
      <c r="AM562" s="196"/>
      <c r="AN562" s="198"/>
      <c r="AO562" s="196"/>
      <c r="AP562" s="196"/>
      <c r="AQ562" s="196"/>
      <c r="AR562" s="196"/>
      <c r="AS562" s="196"/>
      <c r="AT562" s="196"/>
      <c r="AU562" s="196"/>
      <c r="AV562" s="196"/>
      <c r="AW562" s="196"/>
    </row>
    <row r="563" spans="1:49" s="143" customFormat="1" ht="33.75">
      <c r="A563" s="194">
        <v>3</v>
      </c>
      <c r="B563" s="194" t="s">
        <v>2083</v>
      </c>
      <c r="C563" s="194" t="s">
        <v>2088</v>
      </c>
      <c r="D563" s="194" t="s">
        <v>2084</v>
      </c>
      <c r="E563" s="194" t="s">
        <v>72</v>
      </c>
      <c r="F563" s="194">
        <v>845437</v>
      </c>
      <c r="G563" s="195" t="s">
        <v>2158</v>
      </c>
      <c r="H563" s="196" t="s">
        <v>454</v>
      </c>
      <c r="I563" s="194" t="s">
        <v>1380</v>
      </c>
      <c r="J563" s="194" t="s">
        <v>136</v>
      </c>
      <c r="K563" s="194" t="s">
        <v>136</v>
      </c>
      <c r="L563" s="197" t="s">
        <v>137</v>
      </c>
      <c r="M563" s="197" t="s">
        <v>91</v>
      </c>
      <c r="N563" s="194" t="s">
        <v>2085</v>
      </c>
      <c r="O563" s="198">
        <v>4000</v>
      </c>
      <c r="P563" s="198">
        <v>4000</v>
      </c>
      <c r="Q563" s="198">
        <v>4000</v>
      </c>
      <c r="R563" s="198">
        <f t="shared" si="57"/>
        <v>4720</v>
      </c>
      <c r="S563" s="194" t="s">
        <v>1687</v>
      </c>
      <c r="T563" s="197" t="s">
        <v>131</v>
      </c>
      <c r="U563" s="197" t="s">
        <v>215</v>
      </c>
      <c r="V563" s="199">
        <v>42748</v>
      </c>
      <c r="W563" s="199">
        <v>42807</v>
      </c>
      <c r="X563" s="196"/>
      <c r="Y563" s="196"/>
      <c r="Z563" s="196"/>
      <c r="AA563" s="196"/>
      <c r="AB563" s="200" t="s">
        <v>2158</v>
      </c>
      <c r="AC563" s="194" t="s">
        <v>209</v>
      </c>
      <c r="AD563" s="196">
        <v>796</v>
      </c>
      <c r="AE563" s="196" t="s">
        <v>177</v>
      </c>
      <c r="AF563" s="194">
        <v>1</v>
      </c>
      <c r="AG563" s="201">
        <v>46600000</v>
      </c>
      <c r="AH563" s="199" t="s">
        <v>2003</v>
      </c>
      <c r="AI563" s="199">
        <v>42828</v>
      </c>
      <c r="AJ563" s="199">
        <v>42828</v>
      </c>
      <c r="AK563" s="199">
        <v>43099</v>
      </c>
      <c r="AL563" s="196">
        <v>2017</v>
      </c>
      <c r="AM563" s="196"/>
      <c r="AN563" s="198"/>
      <c r="AO563" s="196"/>
      <c r="AP563" s="196"/>
      <c r="AQ563" s="196"/>
      <c r="AR563" s="196"/>
      <c r="AS563" s="196"/>
      <c r="AT563" s="196"/>
      <c r="AU563" s="196"/>
      <c r="AV563" s="196"/>
      <c r="AW563" s="196"/>
    </row>
    <row r="564" spans="1:49" s="143" customFormat="1" ht="67.5">
      <c r="A564" s="194">
        <v>3</v>
      </c>
      <c r="B564" s="194" t="s">
        <v>1220</v>
      </c>
      <c r="C564" s="194" t="s">
        <v>2088</v>
      </c>
      <c r="D564" s="194" t="s">
        <v>1218</v>
      </c>
      <c r="E564" s="194" t="s">
        <v>71</v>
      </c>
      <c r="F564" s="194">
        <v>890039</v>
      </c>
      <c r="G564" s="195" t="s">
        <v>2159</v>
      </c>
      <c r="H564" s="194" t="s">
        <v>454</v>
      </c>
      <c r="I564" s="196" t="s">
        <v>1380</v>
      </c>
      <c r="J564" s="194" t="s">
        <v>136</v>
      </c>
      <c r="K564" s="194" t="s">
        <v>136</v>
      </c>
      <c r="L564" s="197" t="s">
        <v>137</v>
      </c>
      <c r="M564" s="197" t="s">
        <v>91</v>
      </c>
      <c r="N564" s="194" t="s">
        <v>915</v>
      </c>
      <c r="O564" s="198">
        <v>5234.1400000000003</v>
      </c>
      <c r="P564" s="198">
        <v>5234.1400000000003</v>
      </c>
      <c r="Q564" s="198">
        <v>5234.1400000000003</v>
      </c>
      <c r="R564" s="198">
        <f t="shared" si="57"/>
        <v>6176.2852000000003</v>
      </c>
      <c r="S564" s="194" t="s">
        <v>1687</v>
      </c>
      <c r="T564" s="197" t="s">
        <v>131</v>
      </c>
      <c r="U564" s="197" t="s">
        <v>215</v>
      </c>
      <c r="V564" s="199">
        <v>42748</v>
      </c>
      <c r="W564" s="199">
        <v>42807</v>
      </c>
      <c r="X564" s="196"/>
      <c r="Y564" s="196"/>
      <c r="Z564" s="196"/>
      <c r="AA564" s="196"/>
      <c r="AB564" s="200" t="s">
        <v>2159</v>
      </c>
      <c r="AC564" s="194" t="s">
        <v>941</v>
      </c>
      <c r="AD564" s="196">
        <v>796</v>
      </c>
      <c r="AE564" s="196" t="s">
        <v>555</v>
      </c>
      <c r="AF564" s="194">
        <v>1</v>
      </c>
      <c r="AG564" s="201">
        <v>45</v>
      </c>
      <c r="AH564" s="199" t="s">
        <v>197</v>
      </c>
      <c r="AI564" s="199">
        <v>42828</v>
      </c>
      <c r="AJ564" s="199">
        <v>42828</v>
      </c>
      <c r="AK564" s="199">
        <v>43099</v>
      </c>
      <c r="AL564" s="196">
        <v>2017</v>
      </c>
      <c r="AM564" s="196"/>
      <c r="AN564" s="198"/>
      <c r="AO564" s="196"/>
      <c r="AP564" s="196"/>
      <c r="AQ564" s="196"/>
      <c r="AR564" s="196"/>
      <c r="AS564" s="196"/>
      <c r="AT564" s="196"/>
      <c r="AU564" s="196"/>
      <c r="AV564" s="196"/>
      <c r="AW564" s="196"/>
    </row>
    <row r="565" spans="1:49" s="143" customFormat="1" ht="56.25">
      <c r="A565" s="194">
        <v>3</v>
      </c>
      <c r="B565" s="194" t="s">
        <v>2086</v>
      </c>
      <c r="C565" s="194" t="s">
        <v>2088</v>
      </c>
      <c r="D565" s="194" t="s">
        <v>2087</v>
      </c>
      <c r="E565" s="194" t="s">
        <v>72</v>
      </c>
      <c r="F565" s="194">
        <v>881430</v>
      </c>
      <c r="G565" s="195" t="s">
        <v>2160</v>
      </c>
      <c r="H565" s="194" t="s">
        <v>454</v>
      </c>
      <c r="I565" s="194" t="s">
        <v>1380</v>
      </c>
      <c r="J565" s="194" t="s">
        <v>136</v>
      </c>
      <c r="K565" s="194" t="s">
        <v>136</v>
      </c>
      <c r="L565" s="197" t="s">
        <v>137</v>
      </c>
      <c r="M565" s="197" t="s">
        <v>91</v>
      </c>
      <c r="N565" s="194" t="s">
        <v>915</v>
      </c>
      <c r="O565" s="198">
        <v>2007</v>
      </c>
      <c r="P565" s="198">
        <v>2007</v>
      </c>
      <c r="Q565" s="198">
        <v>2007</v>
      </c>
      <c r="R565" s="198">
        <f t="shared" si="57"/>
        <v>2368.2599999999998</v>
      </c>
      <c r="S565" s="194" t="s">
        <v>1687</v>
      </c>
      <c r="T565" s="197" t="s">
        <v>131</v>
      </c>
      <c r="U565" s="197" t="s">
        <v>215</v>
      </c>
      <c r="V565" s="199">
        <v>42748</v>
      </c>
      <c r="W565" s="199">
        <v>42807</v>
      </c>
      <c r="X565" s="196"/>
      <c r="Y565" s="196"/>
      <c r="Z565" s="196"/>
      <c r="AA565" s="196"/>
      <c r="AB565" s="200" t="s">
        <v>2160</v>
      </c>
      <c r="AC565" s="194" t="s">
        <v>941</v>
      </c>
      <c r="AD565" s="196">
        <v>796</v>
      </c>
      <c r="AE565" s="196" t="s">
        <v>555</v>
      </c>
      <c r="AF565" s="194">
        <v>10</v>
      </c>
      <c r="AG565" s="201">
        <v>45</v>
      </c>
      <c r="AH565" s="199" t="s">
        <v>197</v>
      </c>
      <c r="AI565" s="199">
        <v>42828</v>
      </c>
      <c r="AJ565" s="199">
        <v>42828</v>
      </c>
      <c r="AK565" s="199">
        <v>43099</v>
      </c>
      <c r="AL565" s="196">
        <v>2017</v>
      </c>
      <c r="AM565" s="196"/>
      <c r="AN565" s="198"/>
      <c r="AO565" s="196"/>
      <c r="AP565" s="196"/>
      <c r="AQ565" s="196"/>
      <c r="AR565" s="196"/>
      <c r="AS565" s="196"/>
      <c r="AT565" s="196"/>
      <c r="AU565" s="196"/>
      <c r="AV565" s="196"/>
      <c r="AW565" s="196"/>
    </row>
    <row r="566" spans="1:49" s="143" customFormat="1" ht="56.25">
      <c r="A566" s="136">
        <v>3</v>
      </c>
      <c r="B566" s="136" t="s">
        <v>2147</v>
      </c>
      <c r="C566" s="136" t="s">
        <v>131</v>
      </c>
      <c r="D566" s="136" t="s">
        <v>2084</v>
      </c>
      <c r="E566" s="136" t="s">
        <v>71</v>
      </c>
      <c r="F566" s="136">
        <v>845436</v>
      </c>
      <c r="G566" s="10" t="s">
        <v>2148</v>
      </c>
      <c r="H566" s="136" t="s">
        <v>1271</v>
      </c>
      <c r="I566" s="136" t="s">
        <v>913</v>
      </c>
      <c r="J566" s="136" t="s">
        <v>135</v>
      </c>
      <c r="K566" s="136" t="s">
        <v>136</v>
      </c>
      <c r="L566" s="140" t="s">
        <v>137</v>
      </c>
      <c r="M566" s="140" t="s">
        <v>91</v>
      </c>
      <c r="N566" s="136" t="s">
        <v>2161</v>
      </c>
      <c r="O566" s="137">
        <v>4500</v>
      </c>
      <c r="P566" s="137">
        <v>4500</v>
      </c>
      <c r="Q566" s="137">
        <v>4500</v>
      </c>
      <c r="R566" s="137">
        <f t="shared" si="57"/>
        <v>5310</v>
      </c>
      <c r="S566" s="140" t="s">
        <v>214</v>
      </c>
      <c r="T566" s="140" t="s">
        <v>131</v>
      </c>
      <c r="U566" s="140" t="s">
        <v>215</v>
      </c>
      <c r="V566" s="8">
        <v>42730</v>
      </c>
      <c r="W566" s="8">
        <v>42775</v>
      </c>
      <c r="X566" s="173"/>
      <c r="Y566" s="174"/>
      <c r="Z566" s="174"/>
      <c r="AA566" s="174"/>
      <c r="AB566" s="141" t="s">
        <v>2148</v>
      </c>
      <c r="AC566" s="136" t="s">
        <v>941</v>
      </c>
      <c r="AD566" s="9">
        <v>796</v>
      </c>
      <c r="AE566" s="9" t="s">
        <v>555</v>
      </c>
      <c r="AF566" s="136">
        <v>1</v>
      </c>
      <c r="AG566" s="142">
        <v>46600000</v>
      </c>
      <c r="AH566" s="141" t="s">
        <v>201</v>
      </c>
      <c r="AI566" s="8">
        <v>42795</v>
      </c>
      <c r="AJ566" s="8">
        <v>42795</v>
      </c>
      <c r="AK566" s="8">
        <v>43100</v>
      </c>
      <c r="AL566" s="9">
        <v>2017</v>
      </c>
      <c r="AM566" s="174"/>
      <c r="AN566" s="137"/>
      <c r="AO566" s="9"/>
      <c r="AP566" s="9"/>
      <c r="AQ566" s="9"/>
      <c r="AR566" s="9"/>
      <c r="AS566" s="9"/>
      <c r="AT566" s="9"/>
      <c r="AU566" s="9"/>
      <c r="AV566" s="9"/>
      <c r="AW566" s="9"/>
    </row>
    <row r="567" spans="1:49" s="143" customFormat="1" ht="56.25">
      <c r="A567" s="136">
        <v>3</v>
      </c>
      <c r="B567" s="136" t="s">
        <v>2149</v>
      </c>
      <c r="C567" s="136" t="s">
        <v>131</v>
      </c>
      <c r="D567" s="136" t="s">
        <v>2150</v>
      </c>
      <c r="E567" s="136" t="s">
        <v>71</v>
      </c>
      <c r="F567" s="136">
        <v>881429</v>
      </c>
      <c r="G567" s="10" t="s">
        <v>2151</v>
      </c>
      <c r="H567" s="136" t="s">
        <v>1271</v>
      </c>
      <c r="I567" s="136" t="s">
        <v>913</v>
      </c>
      <c r="J567" s="136" t="s">
        <v>135</v>
      </c>
      <c r="K567" s="136" t="s">
        <v>136</v>
      </c>
      <c r="L567" s="140" t="s">
        <v>137</v>
      </c>
      <c r="M567" s="140" t="s">
        <v>91</v>
      </c>
      <c r="N567" s="136" t="s">
        <v>2161</v>
      </c>
      <c r="O567" s="137">
        <v>1588.124</v>
      </c>
      <c r="P567" s="137">
        <v>1588.124</v>
      </c>
      <c r="Q567" s="137">
        <v>1588.124</v>
      </c>
      <c r="R567" s="137">
        <f t="shared" si="57"/>
        <v>1873.98632</v>
      </c>
      <c r="S567" s="140" t="s">
        <v>214</v>
      </c>
      <c r="T567" s="140" t="s">
        <v>131</v>
      </c>
      <c r="U567" s="140" t="s">
        <v>215</v>
      </c>
      <c r="V567" s="8">
        <v>42671</v>
      </c>
      <c r="W567" s="8">
        <v>42716</v>
      </c>
      <c r="X567" s="174"/>
      <c r="Y567" s="174"/>
      <c r="Z567" s="174"/>
      <c r="AA567" s="174"/>
      <c r="AB567" s="141" t="s">
        <v>2151</v>
      </c>
      <c r="AC567" s="136" t="s">
        <v>941</v>
      </c>
      <c r="AD567" s="9">
        <v>796</v>
      </c>
      <c r="AE567" s="9" t="s">
        <v>555</v>
      </c>
      <c r="AF567" s="136">
        <v>10</v>
      </c>
      <c r="AG567" s="142">
        <v>45</v>
      </c>
      <c r="AH567" s="8" t="s">
        <v>197</v>
      </c>
      <c r="AI567" s="8">
        <v>42736</v>
      </c>
      <c r="AJ567" s="8">
        <v>42736</v>
      </c>
      <c r="AK567" s="8">
        <v>43100</v>
      </c>
      <c r="AL567" s="9">
        <v>2017</v>
      </c>
      <c r="AM567" s="174"/>
      <c r="AN567" s="137"/>
      <c r="AO567" s="9"/>
      <c r="AP567" s="9"/>
      <c r="AQ567" s="9"/>
      <c r="AR567" s="9"/>
      <c r="AS567" s="9"/>
      <c r="AT567" s="9"/>
      <c r="AU567" s="9"/>
      <c r="AV567" s="9"/>
      <c r="AW567" s="9"/>
    </row>
    <row r="568" spans="1:49" s="143" customFormat="1" ht="56.25">
      <c r="A568" s="136">
        <v>3</v>
      </c>
      <c r="B568" s="136" t="s">
        <v>2152</v>
      </c>
      <c r="C568" s="136" t="s">
        <v>131</v>
      </c>
      <c r="D568" s="136" t="s">
        <v>2153</v>
      </c>
      <c r="E568" s="136" t="s">
        <v>71</v>
      </c>
      <c r="F568" s="136">
        <v>860245</v>
      </c>
      <c r="G568" s="10" t="s">
        <v>2154</v>
      </c>
      <c r="H568" s="136" t="s">
        <v>1271</v>
      </c>
      <c r="I568" s="136" t="s">
        <v>913</v>
      </c>
      <c r="J568" s="136" t="s">
        <v>135</v>
      </c>
      <c r="K568" s="136" t="s">
        <v>136</v>
      </c>
      <c r="L568" s="140" t="s">
        <v>137</v>
      </c>
      <c r="M568" s="140" t="s">
        <v>91</v>
      </c>
      <c r="N568" s="136" t="s">
        <v>2161</v>
      </c>
      <c r="O568" s="137">
        <v>16137</v>
      </c>
      <c r="P568" s="137">
        <v>16137</v>
      </c>
      <c r="Q568" s="137">
        <v>16137</v>
      </c>
      <c r="R568" s="137">
        <v>19041.66</v>
      </c>
      <c r="S568" s="140" t="str">
        <f>IF(R568&gt;10000,"Открытый конкурс","Открытый запрос предложений")</f>
        <v>Открытый конкурс</v>
      </c>
      <c r="T568" s="140" t="s">
        <v>131</v>
      </c>
      <c r="U568" s="140" t="s">
        <v>215</v>
      </c>
      <c r="V568" s="8">
        <v>42656</v>
      </c>
      <c r="W568" s="8">
        <v>42716</v>
      </c>
      <c r="X568" s="174"/>
      <c r="Y568" s="174"/>
      <c r="Z568" s="174"/>
      <c r="AA568" s="174"/>
      <c r="AB568" s="141" t="s">
        <v>2154</v>
      </c>
      <c r="AC568" s="136" t="s">
        <v>941</v>
      </c>
      <c r="AD568" s="9">
        <v>796</v>
      </c>
      <c r="AE568" s="9" t="s">
        <v>555</v>
      </c>
      <c r="AF568" s="136">
        <v>1</v>
      </c>
      <c r="AG568" s="142">
        <v>46600000</v>
      </c>
      <c r="AH568" s="141" t="s">
        <v>201</v>
      </c>
      <c r="AI568" s="8">
        <v>42736</v>
      </c>
      <c r="AJ568" s="8">
        <v>42736</v>
      </c>
      <c r="AK568" s="8">
        <v>43100</v>
      </c>
      <c r="AL568" s="9">
        <v>2017</v>
      </c>
      <c r="AM568" s="174"/>
      <c r="AN568" s="137"/>
      <c r="AO568" s="9"/>
      <c r="AP568" s="9"/>
      <c r="AQ568" s="9"/>
      <c r="AR568" s="9"/>
      <c r="AS568" s="9"/>
      <c r="AT568" s="9"/>
      <c r="AU568" s="9"/>
      <c r="AV568" s="9"/>
      <c r="AW568" s="9" t="s">
        <v>5251</v>
      </c>
    </row>
    <row r="569" spans="1:49" s="143" customFormat="1" ht="56.25">
      <c r="A569" s="136">
        <v>3</v>
      </c>
      <c r="B569" s="136" t="s">
        <v>2081</v>
      </c>
      <c r="C569" s="136" t="s">
        <v>131</v>
      </c>
      <c r="D569" s="136" t="s">
        <v>2276</v>
      </c>
      <c r="E569" s="136" t="s">
        <v>72</v>
      </c>
      <c r="F569" s="136">
        <v>818837</v>
      </c>
      <c r="G569" s="10" t="s">
        <v>2082</v>
      </c>
      <c r="H569" s="136" t="s">
        <v>686</v>
      </c>
      <c r="I569" s="9" t="s">
        <v>455</v>
      </c>
      <c r="J569" s="136" t="s">
        <v>675</v>
      </c>
      <c r="K569" s="136" t="s">
        <v>675</v>
      </c>
      <c r="L569" s="140" t="s">
        <v>137</v>
      </c>
      <c r="M569" s="140" t="s">
        <v>86</v>
      </c>
      <c r="N569" s="136" t="s">
        <v>676</v>
      </c>
      <c r="O569" s="137">
        <v>6060.4592599999996</v>
      </c>
      <c r="P569" s="137">
        <v>1374.25</v>
      </c>
      <c r="Q569" s="137">
        <v>6060.4592599999996</v>
      </c>
      <c r="R569" s="137">
        <f>Q569*1.18</f>
        <v>7151.3419267999989</v>
      </c>
      <c r="S569" s="136" t="s">
        <v>214</v>
      </c>
      <c r="T569" s="136" t="s">
        <v>131</v>
      </c>
      <c r="U569" s="140" t="s">
        <v>215</v>
      </c>
      <c r="V569" s="8">
        <v>42822</v>
      </c>
      <c r="W569" s="8">
        <v>42867</v>
      </c>
      <c r="X569" s="9"/>
      <c r="Y569" s="141"/>
      <c r="Z569" s="9"/>
      <c r="AA569" s="9"/>
      <c r="AB569" s="141" t="s">
        <v>2082</v>
      </c>
      <c r="AC569" s="136" t="s">
        <v>209</v>
      </c>
      <c r="AD569" s="9">
        <v>796</v>
      </c>
      <c r="AE569" s="9" t="s">
        <v>177</v>
      </c>
      <c r="AF569" s="136">
        <v>1</v>
      </c>
      <c r="AG569" s="151">
        <v>46600000</v>
      </c>
      <c r="AH569" s="141" t="s">
        <v>677</v>
      </c>
      <c r="AI569" s="8">
        <v>42887</v>
      </c>
      <c r="AJ569" s="8">
        <v>42887</v>
      </c>
      <c r="AK569" s="146">
        <v>43646</v>
      </c>
      <c r="AL569" s="9" t="s">
        <v>604</v>
      </c>
      <c r="AM569" s="9"/>
      <c r="AN569" s="137"/>
      <c r="AO569" s="9"/>
      <c r="AP569" s="9"/>
      <c r="AQ569" s="9"/>
      <c r="AR569" s="9"/>
      <c r="AS569" s="9"/>
      <c r="AT569" s="9"/>
      <c r="AU569" s="9"/>
      <c r="AV569" s="9"/>
      <c r="AW569" s="136" t="s">
        <v>1908</v>
      </c>
    </row>
    <row r="570" spans="1:49" s="143" customFormat="1" ht="56.25">
      <c r="A570" s="136">
        <v>7</v>
      </c>
      <c r="B570" s="136" t="s">
        <v>2091</v>
      </c>
      <c r="C570" s="136" t="s">
        <v>131</v>
      </c>
      <c r="D570" s="136" t="s">
        <v>1437</v>
      </c>
      <c r="E570" s="136" t="s">
        <v>67</v>
      </c>
      <c r="F570" s="136">
        <v>890220</v>
      </c>
      <c r="G570" s="10" t="s">
        <v>2092</v>
      </c>
      <c r="H570" s="136" t="s">
        <v>564</v>
      </c>
      <c r="I570" s="9" t="s">
        <v>2093</v>
      </c>
      <c r="J570" s="136" t="s">
        <v>2588</v>
      </c>
      <c r="K570" s="136" t="s">
        <v>136</v>
      </c>
      <c r="L570" s="140" t="s">
        <v>137</v>
      </c>
      <c r="M570" s="140" t="s">
        <v>97</v>
      </c>
      <c r="N570" s="136" t="s">
        <v>223</v>
      </c>
      <c r="O570" s="137">
        <v>1015.56</v>
      </c>
      <c r="P570" s="137">
        <v>1015.56</v>
      </c>
      <c r="Q570" s="137">
        <v>1015.56</v>
      </c>
      <c r="R570" s="137">
        <f>Q570*1.18</f>
        <v>1198.3607999999999</v>
      </c>
      <c r="S570" s="140" t="s">
        <v>73</v>
      </c>
      <c r="T570" s="140" t="s">
        <v>131</v>
      </c>
      <c r="U570" s="140" t="s">
        <v>224</v>
      </c>
      <c r="V570" s="8">
        <v>42736</v>
      </c>
      <c r="W570" s="8">
        <v>42736</v>
      </c>
      <c r="X570" s="9" t="s">
        <v>1397</v>
      </c>
      <c r="Y570" s="136" t="s">
        <v>2094</v>
      </c>
      <c r="Z570" s="9">
        <v>7705031674</v>
      </c>
      <c r="AA570" s="9">
        <v>770301001</v>
      </c>
      <c r="AB570" s="141" t="s">
        <v>2092</v>
      </c>
      <c r="AC570" s="136" t="s">
        <v>223</v>
      </c>
      <c r="AD570" s="9">
        <v>796</v>
      </c>
      <c r="AE570" s="9" t="s">
        <v>555</v>
      </c>
      <c r="AF570" s="136">
        <v>1</v>
      </c>
      <c r="AG570" s="142">
        <v>45</v>
      </c>
      <c r="AH570" s="8" t="s">
        <v>197</v>
      </c>
      <c r="AI570" s="8">
        <v>42736</v>
      </c>
      <c r="AJ570" s="8">
        <v>42736</v>
      </c>
      <c r="AK570" s="8">
        <v>43100</v>
      </c>
      <c r="AL570" s="9">
        <v>2017</v>
      </c>
      <c r="AM570" s="9"/>
      <c r="AN570" s="137"/>
      <c r="AO570" s="9"/>
      <c r="AP570" s="9"/>
      <c r="AQ570" s="9"/>
      <c r="AR570" s="9"/>
      <c r="AS570" s="9"/>
      <c r="AT570" s="9"/>
      <c r="AU570" s="9"/>
      <c r="AV570" s="9"/>
      <c r="AW570" s="9"/>
    </row>
    <row r="571" spans="1:49" s="143" customFormat="1" ht="54" customHeight="1">
      <c r="A571" s="136">
        <v>3</v>
      </c>
      <c r="B571" s="136" t="s">
        <v>2097</v>
      </c>
      <c r="C571" s="136" t="s">
        <v>131</v>
      </c>
      <c r="D571" s="136" t="s">
        <v>639</v>
      </c>
      <c r="E571" s="136" t="s">
        <v>72</v>
      </c>
      <c r="F571" s="136">
        <v>839151</v>
      </c>
      <c r="G571" s="10" t="s">
        <v>2426</v>
      </c>
      <c r="H571" s="136" t="s">
        <v>455</v>
      </c>
      <c r="I571" s="9" t="s">
        <v>1370</v>
      </c>
      <c r="J571" s="136" t="s">
        <v>135</v>
      </c>
      <c r="K571" s="136" t="s">
        <v>136</v>
      </c>
      <c r="L571" s="140" t="s">
        <v>137</v>
      </c>
      <c r="M571" s="140" t="s">
        <v>95</v>
      </c>
      <c r="N571" s="136" t="s">
        <v>628</v>
      </c>
      <c r="O571" s="137">
        <f>P571*3</f>
        <v>1638</v>
      </c>
      <c r="P571" s="137">
        <v>546</v>
      </c>
      <c r="Q571" s="137">
        <f>O571</f>
        <v>1638</v>
      </c>
      <c r="R571" s="137">
        <f>Q571*1.18</f>
        <v>1932.84</v>
      </c>
      <c r="S571" s="140" t="str">
        <f>IF(R571&gt;10000,"Открытый конкурс","Открытый запрос предложений")</f>
        <v>Открытый запрос предложений</v>
      </c>
      <c r="T571" s="136" t="s">
        <v>131</v>
      </c>
      <c r="U571" s="140" t="s">
        <v>139</v>
      </c>
      <c r="V571" s="8">
        <f>IF(S571="Открытый конкурс",AI571-75,AI571-65)</f>
        <v>42671</v>
      </c>
      <c r="W571" s="8">
        <f>AI571-20</f>
        <v>42716</v>
      </c>
      <c r="X571" s="9"/>
      <c r="Y571" s="136"/>
      <c r="Z571" s="9"/>
      <c r="AA571" s="9"/>
      <c r="AB571" s="141" t="str">
        <f>G571</f>
        <v>Экспертиза промбезопасности ПС, о возможности продления срока службы (периода безопасной эксплуатации) для Западных электрических сетей в 2017-2019гг</v>
      </c>
      <c r="AC571" s="136" t="s">
        <v>209</v>
      </c>
      <c r="AD571" s="9">
        <v>796</v>
      </c>
      <c r="AE571" s="9" t="s">
        <v>177</v>
      </c>
      <c r="AF571" s="136">
        <v>1</v>
      </c>
      <c r="AG571" s="142">
        <v>46600000</v>
      </c>
      <c r="AH571" s="8" t="s">
        <v>507</v>
      </c>
      <c r="AI571" s="8">
        <v>42736</v>
      </c>
      <c r="AJ571" s="8">
        <f>AI571</f>
        <v>42736</v>
      </c>
      <c r="AK571" s="8">
        <v>43830</v>
      </c>
      <c r="AL571" s="9" t="s">
        <v>604</v>
      </c>
      <c r="AM571" s="9"/>
      <c r="AN571" s="137"/>
      <c r="AO571" s="9"/>
      <c r="AP571" s="9"/>
      <c r="AQ571" s="9"/>
      <c r="AR571" s="9"/>
      <c r="AS571" s="9"/>
      <c r="AT571" s="9"/>
      <c r="AU571" s="9"/>
      <c r="AV571" s="9"/>
      <c r="AW571" s="9"/>
    </row>
    <row r="572" spans="1:49" s="143" customFormat="1" ht="33.75">
      <c r="A572" s="136">
        <v>3</v>
      </c>
      <c r="B572" s="136" t="s">
        <v>2098</v>
      </c>
      <c r="C572" s="136" t="s">
        <v>131</v>
      </c>
      <c r="D572" s="136" t="s">
        <v>2099</v>
      </c>
      <c r="E572" s="136" t="s">
        <v>72</v>
      </c>
      <c r="F572" s="136" t="s">
        <v>2098</v>
      </c>
      <c r="G572" s="10" t="s">
        <v>2558</v>
      </c>
      <c r="H572" s="136" t="s">
        <v>454</v>
      </c>
      <c r="I572" s="9" t="s">
        <v>455</v>
      </c>
      <c r="J572" s="136" t="s">
        <v>136</v>
      </c>
      <c r="K572" s="136" t="s">
        <v>136</v>
      </c>
      <c r="L572" s="140" t="s">
        <v>137</v>
      </c>
      <c r="M572" s="140" t="s">
        <v>86</v>
      </c>
      <c r="N572" s="136" t="s">
        <v>1734</v>
      </c>
      <c r="O572" s="137">
        <v>7838.3715000000002</v>
      </c>
      <c r="P572" s="137">
        <v>0</v>
      </c>
      <c r="Q572" s="137">
        <v>7838.3715000000002</v>
      </c>
      <c r="R572" s="137">
        <f>Q572*1.18</f>
        <v>9249.27837</v>
      </c>
      <c r="S572" s="140" t="s">
        <v>214</v>
      </c>
      <c r="T572" s="136" t="s">
        <v>131</v>
      </c>
      <c r="U572" s="140" t="s">
        <v>215</v>
      </c>
      <c r="V572" s="8">
        <v>43034</v>
      </c>
      <c r="W572" s="8">
        <v>43079</v>
      </c>
      <c r="X572" s="9"/>
      <c r="Y572" s="136"/>
      <c r="Z572" s="9"/>
      <c r="AA572" s="9"/>
      <c r="AB572" s="141" t="s">
        <v>2100</v>
      </c>
      <c r="AC572" s="136" t="s">
        <v>2101</v>
      </c>
      <c r="AD572" s="9">
        <v>796</v>
      </c>
      <c r="AE572" s="9" t="s">
        <v>177</v>
      </c>
      <c r="AF572" s="136">
        <v>36</v>
      </c>
      <c r="AG572" s="142">
        <v>45</v>
      </c>
      <c r="AH572" s="8" t="s">
        <v>197</v>
      </c>
      <c r="AI572" s="8">
        <v>43094</v>
      </c>
      <c r="AJ572" s="8">
        <v>43101</v>
      </c>
      <c r="AK572" s="8">
        <v>44196</v>
      </c>
      <c r="AL572" s="9" t="s">
        <v>2102</v>
      </c>
      <c r="AM572" s="9"/>
      <c r="AN572" s="137"/>
      <c r="AO572" s="9"/>
      <c r="AP572" s="9"/>
      <c r="AQ572" s="9"/>
      <c r="AR572" s="9"/>
      <c r="AS572" s="9"/>
      <c r="AT572" s="9"/>
      <c r="AU572" s="9"/>
      <c r="AV572" s="9"/>
      <c r="AW572" s="9"/>
    </row>
    <row r="573" spans="1:49" s="143" customFormat="1" ht="45">
      <c r="A573" s="136">
        <v>7</v>
      </c>
      <c r="B573" s="136" t="s">
        <v>2103</v>
      </c>
      <c r="C573" s="136" t="s">
        <v>131</v>
      </c>
      <c r="D573" s="136" t="s">
        <v>2104</v>
      </c>
      <c r="E573" s="136" t="s">
        <v>71</v>
      </c>
      <c r="F573" s="140">
        <v>629712</v>
      </c>
      <c r="G573" s="10" t="s">
        <v>2105</v>
      </c>
      <c r="H573" s="136" t="s">
        <v>2106</v>
      </c>
      <c r="I573" s="9" t="s">
        <v>2107</v>
      </c>
      <c r="J573" s="136" t="s">
        <v>2584</v>
      </c>
      <c r="K573" s="136" t="s">
        <v>136</v>
      </c>
      <c r="L573" s="140" t="s">
        <v>137</v>
      </c>
      <c r="M573" s="140" t="s">
        <v>102</v>
      </c>
      <c r="N573" s="136" t="s">
        <v>2108</v>
      </c>
      <c r="O573" s="137">
        <v>1248183.0360000001</v>
      </c>
      <c r="P573" s="137">
        <v>0</v>
      </c>
      <c r="Q573" s="137">
        <v>1248183.04</v>
      </c>
      <c r="R573" s="137">
        <v>1248183.04</v>
      </c>
      <c r="S573" s="140" t="str">
        <f t="shared" ref="S573:S574" si="60">IF(R573&gt;10000,"Открытый конкурс","Открытый запрос предложений")</f>
        <v>Открытый конкурс</v>
      </c>
      <c r="T573" s="140" t="s">
        <v>2109</v>
      </c>
      <c r="U573" s="140" t="s">
        <v>2110</v>
      </c>
      <c r="V573" s="8">
        <v>43040</v>
      </c>
      <c r="W573" s="8">
        <v>43084</v>
      </c>
      <c r="X573" s="9"/>
      <c r="Y573" s="9"/>
      <c r="Z573" s="9"/>
      <c r="AA573" s="9"/>
      <c r="AB573" s="141" t="s">
        <v>102</v>
      </c>
      <c r="AC573" s="136" t="s">
        <v>209</v>
      </c>
      <c r="AD573" s="9" t="s">
        <v>485</v>
      </c>
      <c r="AE573" s="9" t="s">
        <v>486</v>
      </c>
      <c r="AF573" s="140">
        <v>1</v>
      </c>
      <c r="AG573" s="142" t="s">
        <v>2111</v>
      </c>
      <c r="AH573" s="8" t="s">
        <v>216</v>
      </c>
      <c r="AI573" s="8">
        <v>43132</v>
      </c>
      <c r="AJ573" s="8" t="s">
        <v>2112</v>
      </c>
      <c r="AK573" s="8">
        <v>44227</v>
      </c>
      <c r="AL573" s="9" t="s">
        <v>2113</v>
      </c>
      <c r="AM573" s="9"/>
      <c r="AN573" s="137"/>
      <c r="AO573" s="9"/>
      <c r="AP573" s="9"/>
      <c r="AQ573" s="9"/>
      <c r="AR573" s="9"/>
      <c r="AS573" s="9"/>
      <c r="AT573" s="9"/>
      <c r="AU573" s="9"/>
      <c r="AV573" s="9"/>
      <c r="AW573" s="9"/>
    </row>
    <row r="574" spans="1:49" s="143" customFormat="1" ht="45">
      <c r="A574" s="136">
        <v>7</v>
      </c>
      <c r="B574" s="136" t="s">
        <v>2114</v>
      </c>
      <c r="C574" s="136" t="s">
        <v>131</v>
      </c>
      <c r="D574" s="136" t="s">
        <v>2104</v>
      </c>
      <c r="E574" s="136" t="s">
        <v>71</v>
      </c>
      <c r="F574" s="136">
        <v>629690</v>
      </c>
      <c r="G574" s="10" t="s">
        <v>2115</v>
      </c>
      <c r="H574" s="136" t="s">
        <v>2116</v>
      </c>
      <c r="I574" s="9" t="s">
        <v>2117</v>
      </c>
      <c r="J574" s="136" t="s">
        <v>2584</v>
      </c>
      <c r="K574" s="136" t="s">
        <v>136</v>
      </c>
      <c r="L574" s="140" t="s">
        <v>137</v>
      </c>
      <c r="M574" s="140" t="s">
        <v>103</v>
      </c>
      <c r="N574" s="136" t="s">
        <v>2108</v>
      </c>
      <c r="O574" s="137">
        <v>25269.45</v>
      </c>
      <c r="P574" s="137">
        <v>25269.45</v>
      </c>
      <c r="Q574" s="137">
        <v>25269.45</v>
      </c>
      <c r="R574" s="137">
        <v>25269.45</v>
      </c>
      <c r="S574" s="140" t="str">
        <f t="shared" si="60"/>
        <v>Открытый конкурс</v>
      </c>
      <c r="T574" s="140" t="s">
        <v>2109</v>
      </c>
      <c r="U574" s="140" t="s">
        <v>2110</v>
      </c>
      <c r="V574" s="8">
        <v>42970</v>
      </c>
      <c r="W574" s="8">
        <f>V574+60</f>
        <v>43030</v>
      </c>
      <c r="X574" s="9"/>
      <c r="Y574" s="9"/>
      <c r="Z574" s="9"/>
      <c r="AA574" s="9"/>
      <c r="AB574" s="141" t="s">
        <v>2118</v>
      </c>
      <c r="AC574" s="136" t="s">
        <v>209</v>
      </c>
      <c r="AD574" s="9">
        <v>796</v>
      </c>
      <c r="AE574" s="9" t="s">
        <v>486</v>
      </c>
      <c r="AF574" s="136">
        <v>1</v>
      </c>
      <c r="AG574" s="142" t="s">
        <v>2111</v>
      </c>
      <c r="AH574" s="8" t="s">
        <v>216</v>
      </c>
      <c r="AI574" s="8">
        <v>43046</v>
      </c>
      <c r="AJ574" s="8">
        <v>43046</v>
      </c>
      <c r="AK574" s="8">
        <v>43045</v>
      </c>
      <c r="AL574" s="9" t="s">
        <v>2119</v>
      </c>
      <c r="AM574" s="9"/>
      <c r="AN574" s="137"/>
      <c r="AO574" s="9"/>
      <c r="AP574" s="9"/>
      <c r="AQ574" s="9"/>
      <c r="AR574" s="9"/>
      <c r="AS574" s="9"/>
      <c r="AT574" s="9"/>
      <c r="AU574" s="9"/>
      <c r="AV574" s="9"/>
      <c r="AW574" s="9"/>
    </row>
    <row r="575" spans="1:49" s="143" customFormat="1" ht="45">
      <c r="A575" s="136">
        <v>7</v>
      </c>
      <c r="B575" s="136" t="s">
        <v>2120</v>
      </c>
      <c r="C575" s="136" t="s">
        <v>131</v>
      </c>
      <c r="D575" s="136" t="s">
        <v>2104</v>
      </c>
      <c r="E575" s="136" t="s">
        <v>71</v>
      </c>
      <c r="F575" s="136">
        <v>629696</v>
      </c>
      <c r="G575" s="10" t="s">
        <v>2121</v>
      </c>
      <c r="H575" s="136" t="s">
        <v>2107</v>
      </c>
      <c r="I575" s="9" t="s">
        <v>2107</v>
      </c>
      <c r="J575" s="136" t="s">
        <v>2584</v>
      </c>
      <c r="K575" s="136" t="s">
        <v>136</v>
      </c>
      <c r="L575" s="140" t="s">
        <v>2122</v>
      </c>
      <c r="M575" s="140" t="s">
        <v>103</v>
      </c>
      <c r="N575" s="136" t="s">
        <v>2108</v>
      </c>
      <c r="O575" s="137">
        <v>1340</v>
      </c>
      <c r="P575" s="137">
        <v>1340</v>
      </c>
      <c r="Q575" s="137">
        <v>1340</v>
      </c>
      <c r="R575" s="137">
        <v>1340</v>
      </c>
      <c r="S575" s="136" t="s">
        <v>214</v>
      </c>
      <c r="T575" s="140" t="s">
        <v>2109</v>
      </c>
      <c r="U575" s="140" t="s">
        <v>2110</v>
      </c>
      <c r="V575" s="8">
        <v>42753</v>
      </c>
      <c r="W575" s="8">
        <v>42813</v>
      </c>
      <c r="X575" s="9"/>
      <c r="Y575" s="9"/>
      <c r="Z575" s="9"/>
      <c r="AA575" s="9"/>
      <c r="AB575" s="141" t="s">
        <v>2123</v>
      </c>
      <c r="AC575" s="136" t="s">
        <v>209</v>
      </c>
      <c r="AD575" s="9">
        <v>796</v>
      </c>
      <c r="AE575" s="9" t="s">
        <v>486</v>
      </c>
      <c r="AF575" s="136">
        <v>1</v>
      </c>
      <c r="AG575" s="142" t="s">
        <v>2111</v>
      </c>
      <c r="AH575" s="8" t="s">
        <v>216</v>
      </c>
      <c r="AI575" s="8">
        <v>42838</v>
      </c>
      <c r="AJ575" s="8">
        <v>42838</v>
      </c>
      <c r="AK575" s="8">
        <f>AJ575+365-1</f>
        <v>43202</v>
      </c>
      <c r="AL575" s="9" t="s">
        <v>2119</v>
      </c>
      <c r="AM575" s="9"/>
      <c r="AN575" s="137"/>
      <c r="AO575" s="9"/>
      <c r="AP575" s="9"/>
      <c r="AQ575" s="9"/>
      <c r="AR575" s="9"/>
      <c r="AS575" s="9"/>
      <c r="AT575" s="9"/>
      <c r="AU575" s="9"/>
      <c r="AV575" s="9"/>
      <c r="AW575" s="9"/>
    </row>
    <row r="576" spans="1:49" s="143" customFormat="1" ht="78.75">
      <c r="A576" s="136">
        <v>7</v>
      </c>
      <c r="B576" s="136" t="s">
        <v>2124</v>
      </c>
      <c r="C576" s="136" t="s">
        <v>131</v>
      </c>
      <c r="D576" s="136" t="s">
        <v>2104</v>
      </c>
      <c r="E576" s="136" t="s">
        <v>71</v>
      </c>
      <c r="F576" s="136">
        <v>629694</v>
      </c>
      <c r="G576" s="10" t="s">
        <v>2125</v>
      </c>
      <c r="H576" s="136" t="s">
        <v>2126</v>
      </c>
      <c r="I576" s="9" t="s">
        <v>2107</v>
      </c>
      <c r="J576" s="136" t="s">
        <v>2584</v>
      </c>
      <c r="K576" s="136" t="s">
        <v>136</v>
      </c>
      <c r="L576" s="140" t="s">
        <v>2122</v>
      </c>
      <c r="M576" s="140" t="s">
        <v>100</v>
      </c>
      <c r="N576" s="136" t="s">
        <v>2108</v>
      </c>
      <c r="O576" s="137">
        <v>809.75</v>
      </c>
      <c r="P576" s="137">
        <v>809.75</v>
      </c>
      <c r="Q576" s="137">
        <v>809.75</v>
      </c>
      <c r="R576" s="137">
        <v>809.75</v>
      </c>
      <c r="S576" s="136" t="s">
        <v>214</v>
      </c>
      <c r="T576" s="140" t="s">
        <v>2109</v>
      </c>
      <c r="U576" s="140" t="s">
        <v>2110</v>
      </c>
      <c r="V576" s="8">
        <v>42900</v>
      </c>
      <c r="W576" s="8">
        <f>V576+60</f>
        <v>42960</v>
      </c>
      <c r="X576" s="9"/>
      <c r="Y576" s="9"/>
      <c r="Z576" s="9"/>
      <c r="AA576" s="9"/>
      <c r="AB576" s="141" t="s">
        <v>2127</v>
      </c>
      <c r="AC576" s="136" t="s">
        <v>209</v>
      </c>
      <c r="AD576" s="9">
        <v>796</v>
      </c>
      <c r="AE576" s="9" t="s">
        <v>486</v>
      </c>
      <c r="AF576" s="136">
        <v>1</v>
      </c>
      <c r="AG576" s="142" t="s">
        <v>2111</v>
      </c>
      <c r="AH576" s="8" t="s">
        <v>216</v>
      </c>
      <c r="AI576" s="8">
        <v>42975</v>
      </c>
      <c r="AJ576" s="8">
        <v>42975</v>
      </c>
      <c r="AK576" s="8">
        <v>42974</v>
      </c>
      <c r="AL576" s="9" t="s">
        <v>2119</v>
      </c>
      <c r="AM576" s="9"/>
      <c r="AN576" s="137"/>
      <c r="AO576" s="9"/>
      <c r="AP576" s="9"/>
      <c r="AQ576" s="9"/>
      <c r="AR576" s="9"/>
      <c r="AS576" s="9"/>
      <c r="AT576" s="9"/>
      <c r="AU576" s="9"/>
      <c r="AV576" s="9"/>
      <c r="AW576" s="9"/>
    </row>
    <row r="577" spans="1:49" s="143" customFormat="1" ht="101.25">
      <c r="A577" s="136">
        <v>7</v>
      </c>
      <c r="B577" s="136" t="s">
        <v>2128</v>
      </c>
      <c r="C577" s="136" t="s">
        <v>131</v>
      </c>
      <c r="D577" s="136" t="s">
        <v>2104</v>
      </c>
      <c r="E577" s="136" t="s">
        <v>71</v>
      </c>
      <c r="F577" s="136">
        <v>629693</v>
      </c>
      <c r="G577" s="10" t="s">
        <v>2129</v>
      </c>
      <c r="H577" s="136" t="s">
        <v>2126</v>
      </c>
      <c r="I577" s="9" t="s">
        <v>2130</v>
      </c>
      <c r="J577" s="136" t="s">
        <v>2584</v>
      </c>
      <c r="K577" s="136" t="s">
        <v>136</v>
      </c>
      <c r="L577" s="140" t="s">
        <v>2122</v>
      </c>
      <c r="M577" s="140" t="s">
        <v>100</v>
      </c>
      <c r="N577" s="136" t="s">
        <v>2131</v>
      </c>
      <c r="O577" s="137">
        <v>33996.390299999999</v>
      </c>
      <c r="P577" s="137">
        <v>33996.390299999999</v>
      </c>
      <c r="Q577" s="137">
        <v>33996.390299999999</v>
      </c>
      <c r="R577" s="137">
        <v>33996.390299999999</v>
      </c>
      <c r="S577" s="140" t="str">
        <f t="shared" ref="S577:S578" si="61">IF(R577&gt;10000,"Открытый конкурс","Открытый запрос предложений")</f>
        <v>Открытый конкурс</v>
      </c>
      <c r="T577" s="140" t="s">
        <v>2109</v>
      </c>
      <c r="U577" s="140" t="s">
        <v>2110</v>
      </c>
      <c r="V577" s="8">
        <v>42879</v>
      </c>
      <c r="W577" s="8">
        <f>V577+60</f>
        <v>42939</v>
      </c>
      <c r="X577" s="9"/>
      <c r="Y577" s="9"/>
      <c r="Z577" s="9"/>
      <c r="AA577" s="9"/>
      <c r="AB577" s="141" t="s">
        <v>2132</v>
      </c>
      <c r="AC577" s="136" t="s">
        <v>209</v>
      </c>
      <c r="AD577" s="9">
        <v>796</v>
      </c>
      <c r="AE577" s="9" t="s">
        <v>486</v>
      </c>
      <c r="AF577" s="136">
        <v>1</v>
      </c>
      <c r="AG577" s="142" t="s">
        <v>2111</v>
      </c>
      <c r="AH577" s="8" t="s">
        <v>216</v>
      </c>
      <c r="AI577" s="8">
        <v>42971</v>
      </c>
      <c r="AJ577" s="8">
        <v>42971</v>
      </c>
      <c r="AK577" s="8">
        <v>43335</v>
      </c>
      <c r="AL577" s="9" t="s">
        <v>2119</v>
      </c>
      <c r="AM577" s="9"/>
      <c r="AN577" s="137"/>
      <c r="AO577" s="9"/>
      <c r="AP577" s="9"/>
      <c r="AQ577" s="9"/>
      <c r="AR577" s="9"/>
      <c r="AS577" s="9"/>
      <c r="AT577" s="9"/>
      <c r="AU577" s="9"/>
      <c r="AV577" s="9"/>
      <c r="AW577" s="9"/>
    </row>
    <row r="578" spans="1:49" s="143" customFormat="1" ht="45">
      <c r="A578" s="136">
        <v>7</v>
      </c>
      <c r="B578" s="136" t="s">
        <v>2133</v>
      </c>
      <c r="C578" s="136" t="s">
        <v>131</v>
      </c>
      <c r="D578" s="136" t="s">
        <v>2104</v>
      </c>
      <c r="E578" s="136" t="s">
        <v>71</v>
      </c>
      <c r="F578" s="136">
        <v>629711</v>
      </c>
      <c r="G578" s="10" t="s">
        <v>2134</v>
      </c>
      <c r="H578" s="136" t="s">
        <v>2135</v>
      </c>
      <c r="I578" s="9" t="s">
        <v>2136</v>
      </c>
      <c r="J578" s="136" t="s">
        <v>2584</v>
      </c>
      <c r="K578" s="136" t="s">
        <v>136</v>
      </c>
      <c r="L578" s="140" t="s">
        <v>2122</v>
      </c>
      <c r="M578" s="140" t="s">
        <v>101</v>
      </c>
      <c r="N578" s="136" t="s">
        <v>2108</v>
      </c>
      <c r="O578" s="137">
        <v>780000</v>
      </c>
      <c r="P578" s="137">
        <v>0</v>
      </c>
      <c r="Q578" s="137">
        <v>780000</v>
      </c>
      <c r="R578" s="137">
        <v>780000</v>
      </c>
      <c r="S578" s="140" t="str">
        <f t="shared" si="61"/>
        <v>Открытый конкурс</v>
      </c>
      <c r="T578" s="140" t="s">
        <v>2109</v>
      </c>
      <c r="U578" s="140" t="s">
        <v>2110</v>
      </c>
      <c r="V578" s="8">
        <v>43070</v>
      </c>
      <c r="W578" s="8">
        <v>43115</v>
      </c>
      <c r="X578" s="9"/>
      <c r="Y578" s="9"/>
      <c r="Z578" s="9"/>
      <c r="AA578" s="9"/>
      <c r="AB578" s="141" t="s">
        <v>2137</v>
      </c>
      <c r="AC578" s="136" t="s">
        <v>209</v>
      </c>
      <c r="AD578" s="9">
        <v>796</v>
      </c>
      <c r="AE578" s="9" t="s">
        <v>486</v>
      </c>
      <c r="AF578" s="136">
        <v>1</v>
      </c>
      <c r="AG578" s="142" t="s">
        <v>2111</v>
      </c>
      <c r="AH578" s="8" t="s">
        <v>216</v>
      </c>
      <c r="AI578" s="8">
        <v>43132</v>
      </c>
      <c r="AJ578" s="8">
        <v>43132</v>
      </c>
      <c r="AK578" s="8">
        <f>AJ578+365*3</f>
        <v>44227</v>
      </c>
      <c r="AL578" s="9" t="s">
        <v>2119</v>
      </c>
      <c r="AM578" s="9"/>
      <c r="AN578" s="137"/>
      <c r="AO578" s="9"/>
      <c r="AP578" s="9"/>
      <c r="AQ578" s="9"/>
      <c r="AR578" s="9"/>
      <c r="AS578" s="9"/>
      <c r="AT578" s="9"/>
      <c r="AU578" s="9"/>
      <c r="AV578" s="9"/>
      <c r="AW578" s="9"/>
    </row>
    <row r="579" spans="1:49" s="143" customFormat="1" ht="45">
      <c r="A579" s="136">
        <v>7</v>
      </c>
      <c r="B579" s="136" t="s">
        <v>2138</v>
      </c>
      <c r="C579" s="136" t="s">
        <v>131</v>
      </c>
      <c r="D579" s="136" t="s">
        <v>2104</v>
      </c>
      <c r="E579" s="136" t="s">
        <v>71</v>
      </c>
      <c r="F579" s="136">
        <v>629701</v>
      </c>
      <c r="G579" s="10" t="s">
        <v>2139</v>
      </c>
      <c r="H579" s="136" t="s">
        <v>2140</v>
      </c>
      <c r="I579" s="9" t="s">
        <v>2141</v>
      </c>
      <c r="J579" s="136" t="s">
        <v>2584</v>
      </c>
      <c r="K579" s="136" t="s">
        <v>136</v>
      </c>
      <c r="L579" s="140" t="s">
        <v>2122</v>
      </c>
      <c r="M579" s="140" t="s">
        <v>101</v>
      </c>
      <c r="N579" s="136" t="s">
        <v>2108</v>
      </c>
      <c r="O579" s="137">
        <v>2850</v>
      </c>
      <c r="P579" s="137">
        <v>2850</v>
      </c>
      <c r="Q579" s="137">
        <v>2850</v>
      </c>
      <c r="R579" s="137">
        <v>2850</v>
      </c>
      <c r="S579" s="136" t="s">
        <v>214</v>
      </c>
      <c r="T579" s="140" t="s">
        <v>2109</v>
      </c>
      <c r="U579" s="140" t="s">
        <v>2110</v>
      </c>
      <c r="V579" s="8">
        <v>43009</v>
      </c>
      <c r="W579" s="8">
        <f>V579+31</f>
        <v>43040</v>
      </c>
      <c r="X579" s="9"/>
      <c r="Y579" s="9"/>
      <c r="Z579" s="9"/>
      <c r="AA579" s="9"/>
      <c r="AB579" s="141" t="s">
        <v>2142</v>
      </c>
      <c r="AC579" s="136" t="s">
        <v>209</v>
      </c>
      <c r="AD579" s="9">
        <v>796</v>
      </c>
      <c r="AE579" s="9" t="s">
        <v>486</v>
      </c>
      <c r="AF579" s="136">
        <v>1</v>
      </c>
      <c r="AG579" s="142" t="s">
        <v>2111</v>
      </c>
      <c r="AH579" s="8" t="s">
        <v>216</v>
      </c>
      <c r="AI579" s="8">
        <v>43081</v>
      </c>
      <c r="AJ579" s="8">
        <v>43081</v>
      </c>
      <c r="AK579" s="8">
        <v>43445</v>
      </c>
      <c r="AL579" s="9" t="s">
        <v>2119</v>
      </c>
      <c r="AM579" s="9"/>
      <c r="AN579" s="137"/>
      <c r="AO579" s="9"/>
      <c r="AP579" s="9"/>
      <c r="AQ579" s="9"/>
      <c r="AR579" s="9"/>
      <c r="AS579" s="9"/>
      <c r="AT579" s="9"/>
      <c r="AU579" s="9"/>
      <c r="AV579" s="9"/>
      <c r="AW579" s="9"/>
    </row>
    <row r="580" spans="1:49" s="143" customFormat="1" ht="45">
      <c r="A580" s="136">
        <v>6</v>
      </c>
      <c r="B580" s="136" t="s">
        <v>2143</v>
      </c>
      <c r="C580" s="136" t="s">
        <v>131</v>
      </c>
      <c r="D580" s="136" t="s">
        <v>2104</v>
      </c>
      <c r="E580" s="136" t="s">
        <v>71</v>
      </c>
      <c r="F580" s="136">
        <v>629713</v>
      </c>
      <c r="G580" s="10" t="s">
        <v>2144</v>
      </c>
      <c r="H580" s="136" t="s">
        <v>2107</v>
      </c>
      <c r="I580" s="9" t="s">
        <v>2107</v>
      </c>
      <c r="J580" s="136" t="s">
        <v>136</v>
      </c>
      <c r="K580" s="136" t="s">
        <v>136</v>
      </c>
      <c r="L580" s="140" t="s">
        <v>153</v>
      </c>
      <c r="M580" s="140" t="s">
        <v>78</v>
      </c>
      <c r="N580" s="136" t="s">
        <v>2108</v>
      </c>
      <c r="O580" s="137">
        <v>1700</v>
      </c>
      <c r="P580" s="137">
        <v>1700</v>
      </c>
      <c r="Q580" s="137">
        <v>1700</v>
      </c>
      <c r="R580" s="137">
        <f t="shared" ref="R580:R610" si="62">Q580*1.18</f>
        <v>2006</v>
      </c>
      <c r="S580" s="136" t="s">
        <v>214</v>
      </c>
      <c r="T580" s="140" t="s">
        <v>2109</v>
      </c>
      <c r="U580" s="140" t="s">
        <v>2110</v>
      </c>
      <c r="V580" s="8">
        <v>42887</v>
      </c>
      <c r="W580" s="8">
        <v>42917</v>
      </c>
      <c r="X580" s="9"/>
      <c r="Y580" s="9"/>
      <c r="Z580" s="9"/>
      <c r="AA580" s="9"/>
      <c r="AB580" s="141" t="s">
        <v>62</v>
      </c>
      <c r="AC580" s="136" t="s">
        <v>209</v>
      </c>
      <c r="AD580" s="9">
        <v>796</v>
      </c>
      <c r="AE580" s="9" t="s">
        <v>486</v>
      </c>
      <c r="AF580" s="136">
        <v>1</v>
      </c>
      <c r="AG580" s="142" t="s">
        <v>2111</v>
      </c>
      <c r="AH580" s="8" t="s">
        <v>216</v>
      </c>
      <c r="AI580" s="8">
        <v>42948</v>
      </c>
      <c r="AJ580" s="8">
        <v>42948</v>
      </c>
      <c r="AK580" s="8">
        <f>AJ580+365-1</f>
        <v>43312</v>
      </c>
      <c r="AL580" s="9" t="s">
        <v>2119</v>
      </c>
      <c r="AM580" s="9"/>
      <c r="AN580" s="137"/>
      <c r="AO580" s="9"/>
      <c r="AP580" s="9"/>
      <c r="AQ580" s="9"/>
      <c r="AR580" s="9"/>
      <c r="AS580" s="9"/>
      <c r="AT580" s="9"/>
      <c r="AU580" s="9"/>
      <c r="AV580" s="9"/>
      <c r="AW580" s="9"/>
    </row>
    <row r="581" spans="1:49" s="143" customFormat="1" ht="45">
      <c r="A581" s="136">
        <v>6</v>
      </c>
      <c r="B581" s="136" t="s">
        <v>2145</v>
      </c>
      <c r="C581" s="136" t="s">
        <v>131</v>
      </c>
      <c r="D581" s="136" t="s">
        <v>2104</v>
      </c>
      <c r="E581" s="136" t="s">
        <v>71</v>
      </c>
      <c r="F581" s="136">
        <v>629714</v>
      </c>
      <c r="G581" s="10" t="s">
        <v>2146</v>
      </c>
      <c r="H581" s="136" t="s">
        <v>2107</v>
      </c>
      <c r="I581" s="9" t="s">
        <v>2107</v>
      </c>
      <c r="J581" s="136" t="s">
        <v>136</v>
      </c>
      <c r="K581" s="136" t="s">
        <v>136</v>
      </c>
      <c r="L581" s="140" t="s">
        <v>153</v>
      </c>
      <c r="M581" s="140" t="s">
        <v>85</v>
      </c>
      <c r="N581" s="136" t="s">
        <v>2108</v>
      </c>
      <c r="O581" s="137">
        <v>1000</v>
      </c>
      <c r="P581" s="137">
        <v>1000</v>
      </c>
      <c r="Q581" s="137">
        <v>1000</v>
      </c>
      <c r="R581" s="137">
        <f t="shared" si="62"/>
        <v>1180</v>
      </c>
      <c r="S581" s="136" t="s">
        <v>214</v>
      </c>
      <c r="T581" s="140" t="s">
        <v>2109</v>
      </c>
      <c r="U581" s="140" t="s">
        <v>2110</v>
      </c>
      <c r="V581" s="8">
        <v>43019</v>
      </c>
      <c r="W581" s="8">
        <v>43038</v>
      </c>
      <c r="X581" s="9"/>
      <c r="Y581" s="9"/>
      <c r="Z581" s="9"/>
      <c r="AA581" s="9"/>
      <c r="AB581" s="141" t="s">
        <v>62</v>
      </c>
      <c r="AC581" s="136" t="s">
        <v>209</v>
      </c>
      <c r="AD581" s="9">
        <v>796</v>
      </c>
      <c r="AE581" s="9" t="s">
        <v>486</v>
      </c>
      <c r="AF581" s="136">
        <v>1</v>
      </c>
      <c r="AG581" s="142" t="s">
        <v>2111</v>
      </c>
      <c r="AH581" s="8" t="s">
        <v>216</v>
      </c>
      <c r="AI581" s="8">
        <v>43064</v>
      </c>
      <c r="AJ581" s="8">
        <v>43064</v>
      </c>
      <c r="AK581" s="8">
        <f>AJ581+365-1</f>
        <v>43428</v>
      </c>
      <c r="AL581" s="9" t="s">
        <v>310</v>
      </c>
      <c r="AM581" s="9"/>
      <c r="AN581" s="137"/>
      <c r="AO581" s="9"/>
      <c r="AP581" s="9"/>
      <c r="AQ581" s="9"/>
      <c r="AR581" s="9"/>
      <c r="AS581" s="9"/>
      <c r="AT581" s="9"/>
      <c r="AU581" s="9"/>
      <c r="AV581" s="9"/>
      <c r="AW581" s="9"/>
    </row>
    <row r="582" spans="1:49" s="143" customFormat="1" ht="78.75">
      <c r="A582" s="136">
        <v>7</v>
      </c>
      <c r="B582" s="136" t="s">
        <v>2162</v>
      </c>
      <c r="C582" s="136" t="s">
        <v>131</v>
      </c>
      <c r="D582" s="136" t="s">
        <v>2163</v>
      </c>
      <c r="E582" s="136" t="s">
        <v>71</v>
      </c>
      <c r="F582" s="136">
        <v>629681</v>
      </c>
      <c r="G582" s="10" t="s">
        <v>2164</v>
      </c>
      <c r="H582" s="136" t="s">
        <v>2594</v>
      </c>
      <c r="I582" s="9" t="s">
        <v>2647</v>
      </c>
      <c r="J582" s="136" t="s">
        <v>136</v>
      </c>
      <c r="K582" s="136" t="s">
        <v>136</v>
      </c>
      <c r="L582" s="140" t="s">
        <v>137</v>
      </c>
      <c r="M582" s="140" t="s">
        <v>127</v>
      </c>
      <c r="N582" s="136" t="s">
        <v>2165</v>
      </c>
      <c r="O582" s="137">
        <v>6681</v>
      </c>
      <c r="P582" s="137">
        <v>6681</v>
      </c>
      <c r="Q582" s="137">
        <v>6681</v>
      </c>
      <c r="R582" s="137">
        <f t="shared" si="62"/>
        <v>7883.58</v>
      </c>
      <c r="S582" s="136" t="s">
        <v>1650</v>
      </c>
      <c r="T582" s="140" t="s">
        <v>131</v>
      </c>
      <c r="U582" s="140" t="s">
        <v>139</v>
      </c>
      <c r="V582" s="8">
        <v>42668</v>
      </c>
      <c r="W582" s="8">
        <v>42709</v>
      </c>
      <c r="X582" s="9"/>
      <c r="Y582" s="9"/>
      <c r="Z582" s="9"/>
      <c r="AA582" s="9"/>
      <c r="AB582" s="141" t="s">
        <v>2164</v>
      </c>
      <c r="AC582" s="136" t="s">
        <v>209</v>
      </c>
      <c r="AD582" s="9">
        <v>796</v>
      </c>
      <c r="AE582" s="9" t="s">
        <v>486</v>
      </c>
      <c r="AF582" s="136">
        <v>1</v>
      </c>
      <c r="AG582" s="142">
        <v>45</v>
      </c>
      <c r="AH582" s="8" t="s">
        <v>197</v>
      </c>
      <c r="AI582" s="8">
        <v>42736</v>
      </c>
      <c r="AJ582" s="8">
        <v>42736</v>
      </c>
      <c r="AK582" s="8">
        <v>43100</v>
      </c>
      <c r="AL582" s="9">
        <v>2017</v>
      </c>
      <c r="AM582" s="9"/>
      <c r="AN582" s="137"/>
      <c r="AO582" s="9"/>
      <c r="AP582" s="9"/>
      <c r="AQ582" s="9"/>
      <c r="AR582" s="9"/>
      <c r="AS582" s="9"/>
      <c r="AT582" s="9"/>
      <c r="AU582" s="9"/>
      <c r="AV582" s="9"/>
      <c r="AW582" s="9"/>
    </row>
    <row r="583" spans="1:49" s="143" customFormat="1" ht="56.25">
      <c r="A583" s="136">
        <v>7</v>
      </c>
      <c r="B583" s="136" t="s">
        <v>2166</v>
      </c>
      <c r="C583" s="136" t="s">
        <v>131</v>
      </c>
      <c r="D583" s="136" t="s">
        <v>2163</v>
      </c>
      <c r="E583" s="136" t="s">
        <v>71</v>
      </c>
      <c r="F583" s="136">
        <v>629682</v>
      </c>
      <c r="G583" s="10" t="s">
        <v>2167</v>
      </c>
      <c r="H583" s="136">
        <v>59</v>
      </c>
      <c r="I583" s="9" t="s">
        <v>2649</v>
      </c>
      <c r="J583" s="136" t="s">
        <v>135</v>
      </c>
      <c r="K583" s="136" t="s">
        <v>136</v>
      </c>
      <c r="L583" s="140" t="s">
        <v>153</v>
      </c>
      <c r="M583" s="140" t="s">
        <v>2168</v>
      </c>
      <c r="N583" s="136" t="s">
        <v>2165</v>
      </c>
      <c r="O583" s="137">
        <v>2224</v>
      </c>
      <c r="P583" s="137">
        <v>2224</v>
      </c>
      <c r="Q583" s="137">
        <v>2224</v>
      </c>
      <c r="R583" s="137">
        <f t="shared" si="62"/>
        <v>2624.3199999999997</v>
      </c>
      <c r="S583" s="136" t="s">
        <v>1650</v>
      </c>
      <c r="T583" s="140" t="s">
        <v>131</v>
      </c>
      <c r="U583" s="140" t="s">
        <v>139</v>
      </c>
      <c r="V583" s="8">
        <v>42668</v>
      </c>
      <c r="W583" s="8">
        <v>42709</v>
      </c>
      <c r="X583" s="9"/>
      <c r="Y583" s="9"/>
      <c r="Z583" s="9"/>
      <c r="AA583" s="9"/>
      <c r="AB583" s="141" t="s">
        <v>2167</v>
      </c>
      <c r="AC583" s="136" t="s">
        <v>209</v>
      </c>
      <c r="AD583" s="9">
        <v>796</v>
      </c>
      <c r="AE583" s="9" t="s">
        <v>486</v>
      </c>
      <c r="AF583" s="136">
        <v>1</v>
      </c>
      <c r="AG583" s="142">
        <v>45</v>
      </c>
      <c r="AH583" s="8" t="s">
        <v>197</v>
      </c>
      <c r="AI583" s="8">
        <v>42736</v>
      </c>
      <c r="AJ583" s="8">
        <v>42736</v>
      </c>
      <c r="AK583" s="8">
        <v>43100</v>
      </c>
      <c r="AL583" s="9">
        <v>2017</v>
      </c>
      <c r="AM583" s="9"/>
      <c r="AN583" s="137"/>
      <c r="AO583" s="9"/>
      <c r="AP583" s="9"/>
      <c r="AQ583" s="9"/>
      <c r="AR583" s="9"/>
      <c r="AS583" s="9"/>
      <c r="AT583" s="9"/>
      <c r="AU583" s="9"/>
      <c r="AV583" s="9"/>
      <c r="AW583" s="9"/>
    </row>
    <row r="584" spans="1:49" s="143" customFormat="1" ht="78.75">
      <c r="A584" s="136">
        <v>7</v>
      </c>
      <c r="B584" s="136" t="s">
        <v>2169</v>
      </c>
      <c r="C584" s="136" t="s">
        <v>131</v>
      </c>
      <c r="D584" s="136" t="s">
        <v>2163</v>
      </c>
      <c r="E584" s="136" t="s">
        <v>71</v>
      </c>
      <c r="F584" s="136">
        <v>629685</v>
      </c>
      <c r="G584" s="10" t="s">
        <v>2170</v>
      </c>
      <c r="H584" s="136">
        <v>73.12</v>
      </c>
      <c r="I584" s="9" t="s">
        <v>2648</v>
      </c>
      <c r="J584" s="136" t="s">
        <v>136</v>
      </c>
      <c r="K584" s="136" t="s">
        <v>136</v>
      </c>
      <c r="L584" s="140" t="s">
        <v>153</v>
      </c>
      <c r="M584" s="140" t="s">
        <v>2168</v>
      </c>
      <c r="N584" s="136" t="s">
        <v>2165</v>
      </c>
      <c r="O584" s="137">
        <v>7932</v>
      </c>
      <c r="P584" s="137">
        <v>7932</v>
      </c>
      <c r="Q584" s="137">
        <v>7932</v>
      </c>
      <c r="R584" s="137">
        <f t="shared" si="62"/>
        <v>9359.76</v>
      </c>
      <c r="S584" s="136" t="s">
        <v>1650</v>
      </c>
      <c r="T584" s="140" t="s">
        <v>131</v>
      </c>
      <c r="U584" s="140" t="s">
        <v>139</v>
      </c>
      <c r="V584" s="8">
        <v>42668</v>
      </c>
      <c r="W584" s="8">
        <v>42709</v>
      </c>
      <c r="X584" s="9"/>
      <c r="Y584" s="9"/>
      <c r="Z584" s="9"/>
      <c r="AA584" s="9"/>
      <c r="AB584" s="141" t="s">
        <v>2170</v>
      </c>
      <c r="AC584" s="136" t="s">
        <v>209</v>
      </c>
      <c r="AD584" s="9">
        <v>796</v>
      </c>
      <c r="AE584" s="9" t="s">
        <v>486</v>
      </c>
      <c r="AF584" s="136">
        <v>1</v>
      </c>
      <c r="AG584" s="142">
        <v>45</v>
      </c>
      <c r="AH584" s="8" t="s">
        <v>197</v>
      </c>
      <c r="AI584" s="8">
        <v>42736</v>
      </c>
      <c r="AJ584" s="8">
        <v>42736</v>
      </c>
      <c r="AK584" s="8">
        <v>43100</v>
      </c>
      <c r="AL584" s="9">
        <v>2017</v>
      </c>
      <c r="AM584" s="9"/>
      <c r="AN584" s="137"/>
      <c r="AO584" s="9"/>
      <c r="AP584" s="9"/>
      <c r="AQ584" s="9"/>
      <c r="AR584" s="9"/>
      <c r="AS584" s="9"/>
      <c r="AT584" s="9"/>
      <c r="AU584" s="9"/>
      <c r="AV584" s="9"/>
      <c r="AW584" s="9"/>
    </row>
    <row r="585" spans="1:49" s="143" customFormat="1" ht="67.5">
      <c r="A585" s="136">
        <v>7</v>
      </c>
      <c r="B585" s="136" t="s">
        <v>2171</v>
      </c>
      <c r="C585" s="136" t="s">
        <v>131</v>
      </c>
      <c r="D585" s="136" t="s">
        <v>2163</v>
      </c>
      <c r="E585" s="136" t="s">
        <v>71</v>
      </c>
      <c r="F585" s="136">
        <v>629686</v>
      </c>
      <c r="G585" s="10" t="s">
        <v>2172</v>
      </c>
      <c r="H585" s="136">
        <v>74.3</v>
      </c>
      <c r="I585" s="9" t="s">
        <v>2649</v>
      </c>
      <c r="J585" s="136" t="s">
        <v>135</v>
      </c>
      <c r="K585" s="136" t="s">
        <v>136</v>
      </c>
      <c r="L585" s="140" t="s">
        <v>153</v>
      </c>
      <c r="M585" s="140" t="s">
        <v>2168</v>
      </c>
      <c r="N585" s="136" t="s">
        <v>2165</v>
      </c>
      <c r="O585" s="137">
        <v>6000</v>
      </c>
      <c r="P585" s="137">
        <v>6000</v>
      </c>
      <c r="Q585" s="137">
        <v>6000</v>
      </c>
      <c r="R585" s="137">
        <f t="shared" si="62"/>
        <v>7080</v>
      </c>
      <c r="S585" s="136" t="s">
        <v>1650</v>
      </c>
      <c r="T585" s="140" t="s">
        <v>131</v>
      </c>
      <c r="U585" s="140" t="s">
        <v>139</v>
      </c>
      <c r="V585" s="8">
        <v>42668</v>
      </c>
      <c r="W585" s="8">
        <v>42709</v>
      </c>
      <c r="X585" s="9"/>
      <c r="Y585" s="9"/>
      <c r="Z585" s="9"/>
      <c r="AA585" s="9"/>
      <c r="AB585" s="141" t="s">
        <v>2172</v>
      </c>
      <c r="AC585" s="136" t="s">
        <v>209</v>
      </c>
      <c r="AD585" s="9">
        <v>796</v>
      </c>
      <c r="AE585" s="9" t="s">
        <v>486</v>
      </c>
      <c r="AF585" s="136">
        <v>1</v>
      </c>
      <c r="AG585" s="142">
        <v>45</v>
      </c>
      <c r="AH585" s="8" t="s">
        <v>197</v>
      </c>
      <c r="AI585" s="8">
        <v>42736</v>
      </c>
      <c r="AJ585" s="8">
        <v>42736</v>
      </c>
      <c r="AK585" s="8">
        <v>43100</v>
      </c>
      <c r="AL585" s="9">
        <v>2017</v>
      </c>
      <c r="AM585" s="9"/>
      <c r="AN585" s="137"/>
      <c r="AO585" s="9"/>
      <c r="AP585" s="9"/>
      <c r="AQ585" s="9"/>
      <c r="AR585" s="9"/>
      <c r="AS585" s="9"/>
      <c r="AT585" s="9"/>
      <c r="AU585" s="9"/>
      <c r="AV585" s="9"/>
      <c r="AW585" s="9"/>
    </row>
    <row r="586" spans="1:49" s="143" customFormat="1" ht="56.25">
      <c r="A586" s="136">
        <v>7</v>
      </c>
      <c r="B586" s="136" t="s">
        <v>2173</v>
      </c>
      <c r="C586" s="136" t="s">
        <v>131</v>
      </c>
      <c r="D586" s="136" t="s">
        <v>2163</v>
      </c>
      <c r="E586" s="136" t="s">
        <v>71</v>
      </c>
      <c r="F586" s="136">
        <v>629687</v>
      </c>
      <c r="G586" s="10" t="s">
        <v>2174</v>
      </c>
      <c r="H586" s="9" t="s">
        <v>2649</v>
      </c>
      <c r="I586" s="9" t="s">
        <v>2649</v>
      </c>
      <c r="J586" s="136" t="s">
        <v>135</v>
      </c>
      <c r="K586" s="136" t="s">
        <v>136</v>
      </c>
      <c r="L586" s="140" t="s">
        <v>153</v>
      </c>
      <c r="M586" s="140" t="s">
        <v>2168</v>
      </c>
      <c r="N586" s="136" t="s">
        <v>2165</v>
      </c>
      <c r="O586" s="137">
        <v>5500</v>
      </c>
      <c r="P586" s="137">
        <v>5500</v>
      </c>
      <c r="Q586" s="137">
        <v>5500</v>
      </c>
      <c r="R586" s="137">
        <f t="shared" si="62"/>
        <v>6490</v>
      </c>
      <c r="S586" s="136" t="s">
        <v>1650</v>
      </c>
      <c r="T586" s="140" t="s">
        <v>131</v>
      </c>
      <c r="U586" s="140" t="s">
        <v>139</v>
      </c>
      <c r="V586" s="8">
        <v>42668</v>
      </c>
      <c r="W586" s="8">
        <v>42709</v>
      </c>
      <c r="X586" s="9"/>
      <c r="Y586" s="9"/>
      <c r="Z586" s="9"/>
      <c r="AA586" s="9"/>
      <c r="AB586" s="141" t="s">
        <v>2174</v>
      </c>
      <c r="AC586" s="136" t="s">
        <v>209</v>
      </c>
      <c r="AD586" s="9">
        <v>796</v>
      </c>
      <c r="AE586" s="9" t="s">
        <v>486</v>
      </c>
      <c r="AF586" s="136">
        <v>1</v>
      </c>
      <c r="AG586" s="142">
        <v>45</v>
      </c>
      <c r="AH586" s="8" t="s">
        <v>197</v>
      </c>
      <c r="AI586" s="8">
        <v>42736</v>
      </c>
      <c r="AJ586" s="8">
        <v>42736</v>
      </c>
      <c r="AK586" s="8">
        <v>43100</v>
      </c>
      <c r="AL586" s="9">
        <v>2017</v>
      </c>
      <c r="AM586" s="9"/>
      <c r="AN586" s="137"/>
      <c r="AO586" s="9"/>
      <c r="AP586" s="9"/>
      <c r="AQ586" s="9"/>
      <c r="AR586" s="9"/>
      <c r="AS586" s="9"/>
      <c r="AT586" s="9"/>
      <c r="AU586" s="9"/>
      <c r="AV586" s="9"/>
      <c r="AW586" s="9"/>
    </row>
    <row r="587" spans="1:49" s="143" customFormat="1" ht="56.25">
      <c r="A587" s="136">
        <v>7</v>
      </c>
      <c r="B587" s="136" t="s">
        <v>2175</v>
      </c>
      <c r="C587" s="136" t="s">
        <v>131</v>
      </c>
      <c r="D587" s="136" t="s">
        <v>2163</v>
      </c>
      <c r="E587" s="136" t="s">
        <v>71</v>
      </c>
      <c r="F587" s="136">
        <v>629688</v>
      </c>
      <c r="G587" s="10" t="s">
        <v>2176</v>
      </c>
      <c r="H587" s="136" t="s">
        <v>1963</v>
      </c>
      <c r="I587" s="9" t="s">
        <v>2648</v>
      </c>
      <c r="J587" s="136" t="s">
        <v>136</v>
      </c>
      <c r="K587" s="136" t="s">
        <v>136</v>
      </c>
      <c r="L587" s="140" t="s">
        <v>153</v>
      </c>
      <c r="M587" s="140" t="s">
        <v>2168</v>
      </c>
      <c r="N587" s="136" t="s">
        <v>2165</v>
      </c>
      <c r="O587" s="137">
        <v>2200</v>
      </c>
      <c r="P587" s="137">
        <v>2200</v>
      </c>
      <c r="Q587" s="137">
        <v>2200</v>
      </c>
      <c r="R587" s="137">
        <f t="shared" si="62"/>
        <v>2596</v>
      </c>
      <c r="S587" s="136" t="s">
        <v>1650</v>
      </c>
      <c r="T587" s="140" t="s">
        <v>131</v>
      </c>
      <c r="U587" s="140" t="s">
        <v>139</v>
      </c>
      <c r="V587" s="8">
        <v>42668</v>
      </c>
      <c r="W587" s="8">
        <v>42709</v>
      </c>
      <c r="X587" s="9"/>
      <c r="Y587" s="9"/>
      <c r="Z587" s="9"/>
      <c r="AA587" s="9"/>
      <c r="AB587" s="141" t="s">
        <v>2176</v>
      </c>
      <c r="AC587" s="136" t="s">
        <v>209</v>
      </c>
      <c r="AD587" s="9">
        <v>796</v>
      </c>
      <c r="AE587" s="9" t="s">
        <v>486</v>
      </c>
      <c r="AF587" s="136">
        <v>1</v>
      </c>
      <c r="AG587" s="142">
        <v>45</v>
      </c>
      <c r="AH587" s="8" t="s">
        <v>197</v>
      </c>
      <c r="AI587" s="8">
        <v>42736</v>
      </c>
      <c r="AJ587" s="8">
        <v>42736</v>
      </c>
      <c r="AK587" s="8">
        <v>43100</v>
      </c>
      <c r="AL587" s="9">
        <v>2017</v>
      </c>
      <c r="AM587" s="9"/>
      <c r="AN587" s="137"/>
      <c r="AO587" s="9"/>
      <c r="AP587" s="9"/>
      <c r="AQ587" s="9"/>
      <c r="AR587" s="9"/>
      <c r="AS587" s="9"/>
      <c r="AT587" s="9"/>
      <c r="AU587" s="9"/>
      <c r="AV587" s="9"/>
      <c r="AW587" s="9"/>
    </row>
    <row r="588" spans="1:49" s="143" customFormat="1" ht="67.5">
      <c r="A588" s="136">
        <v>7</v>
      </c>
      <c r="B588" s="136" t="s">
        <v>2177</v>
      </c>
      <c r="C588" s="136" t="s">
        <v>131</v>
      </c>
      <c r="D588" s="136" t="s">
        <v>2163</v>
      </c>
      <c r="E588" s="136" t="s">
        <v>71</v>
      </c>
      <c r="F588" s="136">
        <v>629689</v>
      </c>
      <c r="G588" s="10" t="s">
        <v>2178</v>
      </c>
      <c r="H588" s="136">
        <v>74</v>
      </c>
      <c r="I588" s="9">
        <v>74</v>
      </c>
      <c r="J588" s="136" t="s">
        <v>136</v>
      </c>
      <c r="K588" s="136" t="s">
        <v>136</v>
      </c>
      <c r="L588" s="140" t="s">
        <v>153</v>
      </c>
      <c r="M588" s="140" t="s">
        <v>2168</v>
      </c>
      <c r="N588" s="136" t="s">
        <v>2165</v>
      </c>
      <c r="O588" s="137">
        <v>5889</v>
      </c>
      <c r="P588" s="137">
        <v>5889</v>
      </c>
      <c r="Q588" s="137">
        <v>5889</v>
      </c>
      <c r="R588" s="137">
        <f t="shared" si="62"/>
        <v>6949.0199999999995</v>
      </c>
      <c r="S588" s="136" t="s">
        <v>1650</v>
      </c>
      <c r="T588" s="140" t="s">
        <v>131</v>
      </c>
      <c r="U588" s="140" t="s">
        <v>139</v>
      </c>
      <c r="V588" s="8">
        <v>42668</v>
      </c>
      <c r="W588" s="8">
        <v>42709</v>
      </c>
      <c r="X588" s="9"/>
      <c r="Y588" s="9"/>
      <c r="Z588" s="9"/>
      <c r="AA588" s="9"/>
      <c r="AB588" s="141" t="s">
        <v>2178</v>
      </c>
      <c r="AC588" s="136" t="s">
        <v>209</v>
      </c>
      <c r="AD588" s="9">
        <v>796</v>
      </c>
      <c r="AE588" s="9" t="s">
        <v>486</v>
      </c>
      <c r="AF588" s="136">
        <v>1</v>
      </c>
      <c r="AG588" s="142">
        <v>45</v>
      </c>
      <c r="AH588" s="8" t="s">
        <v>197</v>
      </c>
      <c r="AI588" s="8">
        <v>42736</v>
      </c>
      <c r="AJ588" s="8">
        <v>42736</v>
      </c>
      <c r="AK588" s="8">
        <v>43100</v>
      </c>
      <c r="AL588" s="9">
        <v>2017</v>
      </c>
      <c r="AM588" s="9"/>
      <c r="AN588" s="137"/>
      <c r="AO588" s="9"/>
      <c r="AP588" s="9"/>
      <c r="AQ588" s="9"/>
      <c r="AR588" s="9"/>
      <c r="AS588" s="9"/>
      <c r="AT588" s="9"/>
      <c r="AU588" s="9"/>
      <c r="AV588" s="9"/>
      <c r="AW588" s="9"/>
    </row>
    <row r="589" spans="1:49" s="143" customFormat="1" ht="78.75">
      <c r="A589" s="136">
        <v>7</v>
      </c>
      <c r="B589" s="136" t="s">
        <v>2179</v>
      </c>
      <c r="C589" s="136" t="s">
        <v>131</v>
      </c>
      <c r="D589" s="136" t="s">
        <v>2163</v>
      </c>
      <c r="E589" s="136" t="s">
        <v>71</v>
      </c>
      <c r="F589" s="136">
        <v>629691</v>
      </c>
      <c r="G589" s="10" t="s">
        <v>2180</v>
      </c>
      <c r="H589" s="136">
        <v>73.099999999999994</v>
      </c>
      <c r="I589" s="9" t="s">
        <v>2669</v>
      </c>
      <c r="J589" s="136" t="s">
        <v>136</v>
      </c>
      <c r="K589" s="136" t="s">
        <v>136</v>
      </c>
      <c r="L589" s="140" t="s">
        <v>153</v>
      </c>
      <c r="M589" s="140" t="s">
        <v>2168</v>
      </c>
      <c r="N589" s="136" t="s">
        <v>2165</v>
      </c>
      <c r="O589" s="137">
        <v>5932</v>
      </c>
      <c r="P589" s="137">
        <v>5932</v>
      </c>
      <c r="Q589" s="137">
        <v>5932</v>
      </c>
      <c r="R589" s="137">
        <f t="shared" si="62"/>
        <v>6999.7599999999993</v>
      </c>
      <c r="S589" s="136" t="s">
        <v>1650</v>
      </c>
      <c r="T589" s="140" t="s">
        <v>131</v>
      </c>
      <c r="U589" s="140" t="s">
        <v>139</v>
      </c>
      <c r="V589" s="8">
        <v>42668</v>
      </c>
      <c r="W589" s="8">
        <v>42709</v>
      </c>
      <c r="X589" s="9"/>
      <c r="Y589" s="9"/>
      <c r="Z589" s="9"/>
      <c r="AA589" s="9"/>
      <c r="AB589" s="141" t="s">
        <v>2180</v>
      </c>
      <c r="AC589" s="136" t="s">
        <v>209</v>
      </c>
      <c r="AD589" s="9">
        <v>796</v>
      </c>
      <c r="AE589" s="9" t="s">
        <v>486</v>
      </c>
      <c r="AF589" s="136">
        <v>1</v>
      </c>
      <c r="AG589" s="142">
        <v>45</v>
      </c>
      <c r="AH589" s="8" t="s">
        <v>197</v>
      </c>
      <c r="AI589" s="8">
        <v>42736</v>
      </c>
      <c r="AJ589" s="8">
        <v>42736</v>
      </c>
      <c r="AK589" s="8">
        <v>43100</v>
      </c>
      <c r="AL589" s="9">
        <v>2017</v>
      </c>
      <c r="AM589" s="9"/>
      <c r="AN589" s="137"/>
      <c r="AO589" s="9"/>
      <c r="AP589" s="9"/>
      <c r="AQ589" s="9"/>
      <c r="AR589" s="9"/>
      <c r="AS589" s="9"/>
      <c r="AT589" s="9"/>
      <c r="AU589" s="9"/>
      <c r="AV589" s="9"/>
      <c r="AW589" s="9"/>
    </row>
    <row r="590" spans="1:49" s="143" customFormat="1" ht="56.25">
      <c r="A590" s="136">
        <v>7</v>
      </c>
      <c r="B590" s="136" t="s">
        <v>2181</v>
      </c>
      <c r="C590" s="136" t="s">
        <v>131</v>
      </c>
      <c r="D590" s="136" t="s">
        <v>2163</v>
      </c>
      <c r="E590" s="136" t="s">
        <v>71</v>
      </c>
      <c r="F590" s="136">
        <v>629692</v>
      </c>
      <c r="G590" s="10" t="s">
        <v>2182</v>
      </c>
      <c r="H590" s="136">
        <v>73.099999999999994</v>
      </c>
      <c r="I590" s="9">
        <v>74</v>
      </c>
      <c r="J590" s="136" t="s">
        <v>136</v>
      </c>
      <c r="K590" s="136" t="s">
        <v>136</v>
      </c>
      <c r="L590" s="140" t="s">
        <v>153</v>
      </c>
      <c r="M590" s="140" t="s">
        <v>2168</v>
      </c>
      <c r="N590" s="136" t="s">
        <v>2339</v>
      </c>
      <c r="O590" s="137">
        <v>2118.6440699999998</v>
      </c>
      <c r="P590" s="137">
        <v>2118.6440699999998</v>
      </c>
      <c r="Q590" s="137">
        <v>2118.6440699999998</v>
      </c>
      <c r="R590" s="137">
        <f t="shared" si="62"/>
        <v>2500.0000025999998</v>
      </c>
      <c r="S590" s="136" t="s">
        <v>1650</v>
      </c>
      <c r="T590" s="140" t="s">
        <v>131</v>
      </c>
      <c r="U590" s="140" t="s">
        <v>139</v>
      </c>
      <c r="V590" s="8">
        <v>42668</v>
      </c>
      <c r="W590" s="8">
        <v>42709</v>
      </c>
      <c r="X590" s="9"/>
      <c r="Y590" s="9"/>
      <c r="Z590" s="9"/>
      <c r="AA590" s="9"/>
      <c r="AB590" s="141" t="s">
        <v>2182</v>
      </c>
      <c r="AC590" s="136" t="s">
        <v>209</v>
      </c>
      <c r="AD590" s="9">
        <v>796</v>
      </c>
      <c r="AE590" s="9" t="s">
        <v>486</v>
      </c>
      <c r="AF590" s="136">
        <v>1</v>
      </c>
      <c r="AG590" s="142">
        <v>45</v>
      </c>
      <c r="AH590" s="8" t="s">
        <v>197</v>
      </c>
      <c r="AI590" s="8">
        <v>42736</v>
      </c>
      <c r="AJ590" s="8">
        <v>42736</v>
      </c>
      <c r="AK590" s="8">
        <v>43100</v>
      </c>
      <c r="AL590" s="9">
        <v>2017</v>
      </c>
      <c r="AM590" s="9"/>
      <c r="AN590" s="137"/>
      <c r="AO590" s="9"/>
      <c r="AP590" s="9"/>
      <c r="AQ590" s="9"/>
      <c r="AR590" s="9"/>
      <c r="AS590" s="9"/>
      <c r="AT590" s="9"/>
      <c r="AU590" s="9"/>
      <c r="AV590" s="9"/>
      <c r="AW590" s="9"/>
    </row>
    <row r="591" spans="1:49" s="143" customFormat="1" ht="56.25">
      <c r="A591" s="136">
        <v>7</v>
      </c>
      <c r="B591" s="136" t="s">
        <v>2183</v>
      </c>
      <c r="C591" s="136" t="s">
        <v>131</v>
      </c>
      <c r="D591" s="136" t="s">
        <v>2163</v>
      </c>
      <c r="E591" s="136" t="s">
        <v>71</v>
      </c>
      <c r="F591" s="136">
        <v>629715</v>
      </c>
      <c r="G591" s="10" t="s">
        <v>2184</v>
      </c>
      <c r="H591" s="136">
        <v>63</v>
      </c>
      <c r="I591" s="9" t="s">
        <v>2185</v>
      </c>
      <c r="J591" s="136" t="s">
        <v>136</v>
      </c>
      <c r="K591" s="136" t="s">
        <v>136</v>
      </c>
      <c r="L591" s="140" t="s">
        <v>153</v>
      </c>
      <c r="M591" s="140" t="s">
        <v>2168</v>
      </c>
      <c r="N591" s="136" t="s">
        <v>2165</v>
      </c>
      <c r="O591" s="137">
        <v>2200</v>
      </c>
      <c r="P591" s="137">
        <v>2200</v>
      </c>
      <c r="Q591" s="137">
        <v>2200</v>
      </c>
      <c r="R591" s="137">
        <f t="shared" si="62"/>
        <v>2596</v>
      </c>
      <c r="S591" s="136" t="s">
        <v>1650</v>
      </c>
      <c r="T591" s="140" t="s">
        <v>131</v>
      </c>
      <c r="U591" s="140" t="s">
        <v>139</v>
      </c>
      <c r="V591" s="8">
        <v>42668</v>
      </c>
      <c r="W591" s="8">
        <v>42709</v>
      </c>
      <c r="X591" s="9"/>
      <c r="Y591" s="9"/>
      <c r="Z591" s="9"/>
      <c r="AA591" s="9"/>
      <c r="AB591" s="141" t="s">
        <v>2184</v>
      </c>
      <c r="AC591" s="136" t="s">
        <v>209</v>
      </c>
      <c r="AD591" s="9">
        <v>796</v>
      </c>
      <c r="AE591" s="9" t="s">
        <v>486</v>
      </c>
      <c r="AF591" s="136">
        <v>1</v>
      </c>
      <c r="AG591" s="142">
        <v>45</v>
      </c>
      <c r="AH591" s="8" t="s">
        <v>197</v>
      </c>
      <c r="AI591" s="8">
        <v>42736</v>
      </c>
      <c r="AJ591" s="8">
        <v>42736</v>
      </c>
      <c r="AK591" s="8">
        <v>43100</v>
      </c>
      <c r="AL591" s="9">
        <v>2017</v>
      </c>
      <c r="AM591" s="9"/>
      <c r="AN591" s="137"/>
      <c r="AO591" s="9"/>
      <c r="AP591" s="9"/>
      <c r="AQ591" s="9"/>
      <c r="AR591" s="9"/>
      <c r="AS591" s="9"/>
      <c r="AT591" s="9"/>
      <c r="AU591" s="9"/>
      <c r="AV591" s="9"/>
      <c r="AW591" s="9"/>
    </row>
    <row r="592" spans="1:49" s="143" customFormat="1" ht="67.5">
      <c r="A592" s="136">
        <v>7</v>
      </c>
      <c r="B592" s="136" t="s">
        <v>2186</v>
      </c>
      <c r="C592" s="136" t="s">
        <v>131</v>
      </c>
      <c r="D592" s="136" t="s">
        <v>2163</v>
      </c>
      <c r="E592" s="136" t="s">
        <v>71</v>
      </c>
      <c r="F592" s="136">
        <v>629719</v>
      </c>
      <c r="G592" s="10" t="s">
        <v>2187</v>
      </c>
      <c r="H592" s="9" t="s">
        <v>2649</v>
      </c>
      <c r="I592" s="9" t="s">
        <v>2649</v>
      </c>
      <c r="J592" s="136" t="s">
        <v>135</v>
      </c>
      <c r="K592" s="136" t="s">
        <v>136</v>
      </c>
      <c r="L592" s="140" t="s">
        <v>153</v>
      </c>
      <c r="M592" s="140" t="s">
        <v>2168</v>
      </c>
      <c r="N592" s="136" t="s">
        <v>2339</v>
      </c>
      <c r="O592" s="137">
        <v>4903.7288099999996</v>
      </c>
      <c r="P592" s="137">
        <v>4903.7288099999996</v>
      </c>
      <c r="Q592" s="137">
        <v>4903.7288099999996</v>
      </c>
      <c r="R592" s="137">
        <f t="shared" si="62"/>
        <v>5786.3999957999995</v>
      </c>
      <c r="S592" s="136" t="s">
        <v>1650</v>
      </c>
      <c r="T592" s="140" t="s">
        <v>131</v>
      </c>
      <c r="U592" s="140" t="s">
        <v>139</v>
      </c>
      <c r="V592" s="8">
        <v>42668</v>
      </c>
      <c r="W592" s="8">
        <v>42709</v>
      </c>
      <c r="X592" s="9"/>
      <c r="Y592" s="9"/>
      <c r="Z592" s="9"/>
      <c r="AA592" s="9"/>
      <c r="AB592" s="141" t="s">
        <v>2187</v>
      </c>
      <c r="AC592" s="136" t="s">
        <v>209</v>
      </c>
      <c r="AD592" s="9">
        <v>796</v>
      </c>
      <c r="AE592" s="9" t="s">
        <v>486</v>
      </c>
      <c r="AF592" s="136">
        <v>1</v>
      </c>
      <c r="AG592" s="142">
        <v>45</v>
      </c>
      <c r="AH592" s="8" t="s">
        <v>197</v>
      </c>
      <c r="AI592" s="8">
        <v>42736</v>
      </c>
      <c r="AJ592" s="8">
        <v>42736</v>
      </c>
      <c r="AK592" s="8">
        <v>43100</v>
      </c>
      <c r="AL592" s="9">
        <v>2017</v>
      </c>
      <c r="AM592" s="9"/>
      <c r="AN592" s="137"/>
      <c r="AO592" s="9"/>
      <c r="AP592" s="9"/>
      <c r="AQ592" s="9"/>
      <c r="AR592" s="9"/>
      <c r="AS592" s="9"/>
      <c r="AT592" s="9"/>
      <c r="AU592" s="9"/>
      <c r="AV592" s="9"/>
      <c r="AW592" s="9"/>
    </row>
    <row r="593" spans="1:49" s="143" customFormat="1" ht="101.25">
      <c r="A593" s="136">
        <v>7</v>
      </c>
      <c r="B593" s="136" t="s">
        <v>2188</v>
      </c>
      <c r="C593" s="136" t="s">
        <v>131</v>
      </c>
      <c r="D593" s="136" t="s">
        <v>2189</v>
      </c>
      <c r="E593" s="136" t="s">
        <v>72</v>
      </c>
      <c r="F593" s="136">
        <v>881431</v>
      </c>
      <c r="G593" s="10" t="s">
        <v>2190</v>
      </c>
      <c r="H593" s="136" t="s">
        <v>648</v>
      </c>
      <c r="I593" s="9" t="s">
        <v>649</v>
      </c>
      <c r="J593" s="136" t="s">
        <v>135</v>
      </c>
      <c r="K593" s="136" t="s">
        <v>136</v>
      </c>
      <c r="L593" s="140" t="s">
        <v>137</v>
      </c>
      <c r="M593" s="140" t="s">
        <v>94</v>
      </c>
      <c r="N593" s="136" t="s">
        <v>2191</v>
      </c>
      <c r="O593" s="137">
        <v>1300</v>
      </c>
      <c r="P593" s="137">
        <f>O593</f>
        <v>1300</v>
      </c>
      <c r="Q593" s="137">
        <f>O593</f>
        <v>1300</v>
      </c>
      <c r="R593" s="137">
        <f t="shared" si="62"/>
        <v>1534</v>
      </c>
      <c r="S593" s="136" t="s">
        <v>214</v>
      </c>
      <c r="T593" s="140" t="s">
        <v>131</v>
      </c>
      <c r="U593" s="140" t="s">
        <v>139</v>
      </c>
      <c r="V593" s="8">
        <v>42691</v>
      </c>
      <c r="W593" s="8">
        <v>42724</v>
      </c>
      <c r="X593" s="9"/>
      <c r="Y593" s="9"/>
      <c r="Z593" s="9"/>
      <c r="AA593" s="9"/>
      <c r="AB593" s="141" t="s">
        <v>2190</v>
      </c>
      <c r="AC593" s="136" t="s">
        <v>209</v>
      </c>
      <c r="AD593" s="9">
        <v>796</v>
      </c>
      <c r="AE593" s="9" t="s">
        <v>177</v>
      </c>
      <c r="AF593" s="136">
        <v>1</v>
      </c>
      <c r="AG593" s="142">
        <v>46600000</v>
      </c>
      <c r="AH593" s="8" t="s">
        <v>2192</v>
      </c>
      <c r="AI593" s="8">
        <v>42736</v>
      </c>
      <c r="AJ593" s="8">
        <v>42736</v>
      </c>
      <c r="AK593" s="8">
        <v>43100</v>
      </c>
      <c r="AL593" s="9">
        <v>2017</v>
      </c>
      <c r="AM593" s="9"/>
      <c r="AN593" s="137"/>
      <c r="AO593" s="9"/>
      <c r="AP593" s="9"/>
      <c r="AQ593" s="9"/>
      <c r="AR593" s="9"/>
      <c r="AS593" s="9"/>
      <c r="AT593" s="9"/>
      <c r="AU593" s="9"/>
      <c r="AV593" s="9"/>
      <c r="AW593" s="9"/>
    </row>
    <row r="594" spans="1:49" s="143" customFormat="1" ht="78.75">
      <c r="A594" s="136">
        <v>7</v>
      </c>
      <c r="B594" s="136" t="s">
        <v>2193</v>
      </c>
      <c r="C594" s="136" t="s">
        <v>131</v>
      </c>
      <c r="D594" s="136" t="s">
        <v>2189</v>
      </c>
      <c r="E594" s="136" t="s">
        <v>72</v>
      </c>
      <c r="F594" s="136">
        <v>881464</v>
      </c>
      <c r="G594" s="10" t="s">
        <v>2194</v>
      </c>
      <c r="H594" s="136" t="s">
        <v>648</v>
      </c>
      <c r="I594" s="9" t="s">
        <v>649</v>
      </c>
      <c r="J594" s="136" t="s">
        <v>135</v>
      </c>
      <c r="K594" s="136" t="s">
        <v>136</v>
      </c>
      <c r="L594" s="140" t="s">
        <v>137</v>
      </c>
      <c r="M594" s="140" t="s">
        <v>94</v>
      </c>
      <c r="N594" s="136" t="s">
        <v>2191</v>
      </c>
      <c r="O594" s="137">
        <v>500</v>
      </c>
      <c r="P594" s="137">
        <f>O594</f>
        <v>500</v>
      </c>
      <c r="Q594" s="137">
        <f>O594</f>
        <v>500</v>
      </c>
      <c r="R594" s="137">
        <f t="shared" si="62"/>
        <v>590</v>
      </c>
      <c r="S594" s="136" t="s">
        <v>214</v>
      </c>
      <c r="T594" s="140" t="s">
        <v>131</v>
      </c>
      <c r="U594" s="140" t="s">
        <v>139</v>
      </c>
      <c r="V594" s="8">
        <v>42685</v>
      </c>
      <c r="W594" s="8">
        <v>42724</v>
      </c>
      <c r="X594" s="9"/>
      <c r="Y594" s="9"/>
      <c r="Z594" s="9"/>
      <c r="AA594" s="9"/>
      <c r="AB594" s="141" t="s">
        <v>2194</v>
      </c>
      <c r="AC594" s="136" t="s">
        <v>209</v>
      </c>
      <c r="AD594" s="9">
        <v>796</v>
      </c>
      <c r="AE594" s="9" t="s">
        <v>177</v>
      </c>
      <c r="AF594" s="136">
        <v>1</v>
      </c>
      <c r="AG594" s="142">
        <v>46600000</v>
      </c>
      <c r="AH594" s="8" t="s">
        <v>2192</v>
      </c>
      <c r="AI594" s="8">
        <v>42736</v>
      </c>
      <c r="AJ594" s="8">
        <v>42736</v>
      </c>
      <c r="AK594" s="8">
        <v>43100</v>
      </c>
      <c r="AL594" s="9">
        <v>2017</v>
      </c>
      <c r="AM594" s="9"/>
      <c r="AN594" s="137"/>
      <c r="AO594" s="9"/>
      <c r="AP594" s="9"/>
      <c r="AQ594" s="9"/>
      <c r="AR594" s="9"/>
      <c r="AS594" s="9"/>
      <c r="AT594" s="9"/>
      <c r="AU594" s="9"/>
      <c r="AV594" s="9"/>
      <c r="AW594" s="9"/>
    </row>
    <row r="595" spans="1:49" s="143" customFormat="1" ht="90">
      <c r="A595" s="136">
        <v>7</v>
      </c>
      <c r="B595" s="136" t="s">
        <v>2195</v>
      </c>
      <c r="C595" s="136" t="s">
        <v>131</v>
      </c>
      <c r="D595" s="136" t="s">
        <v>2189</v>
      </c>
      <c r="E595" s="136" t="s">
        <v>72</v>
      </c>
      <c r="F595" s="136">
        <v>881447</v>
      </c>
      <c r="G595" s="10" t="s">
        <v>2196</v>
      </c>
      <c r="H595" s="136" t="s">
        <v>648</v>
      </c>
      <c r="I595" s="9" t="s">
        <v>649</v>
      </c>
      <c r="J595" s="136" t="s">
        <v>135</v>
      </c>
      <c r="K595" s="136" t="s">
        <v>136</v>
      </c>
      <c r="L595" s="140" t="s">
        <v>137</v>
      </c>
      <c r="M595" s="140" t="s">
        <v>94</v>
      </c>
      <c r="N595" s="136" t="s">
        <v>2191</v>
      </c>
      <c r="O595" s="137">
        <v>400</v>
      </c>
      <c r="P595" s="137">
        <f>O595</f>
        <v>400</v>
      </c>
      <c r="Q595" s="137">
        <f>O595</f>
        <v>400</v>
      </c>
      <c r="R595" s="137">
        <f t="shared" si="62"/>
        <v>472</v>
      </c>
      <c r="S595" s="136" t="s">
        <v>214</v>
      </c>
      <c r="T595" s="140" t="s">
        <v>131</v>
      </c>
      <c r="U595" s="140" t="s">
        <v>139</v>
      </c>
      <c r="V595" s="8">
        <v>42691</v>
      </c>
      <c r="W595" s="8">
        <v>42724</v>
      </c>
      <c r="X595" s="9"/>
      <c r="Y595" s="9"/>
      <c r="Z595" s="9"/>
      <c r="AA595" s="9"/>
      <c r="AB595" s="141" t="s">
        <v>2196</v>
      </c>
      <c r="AC595" s="136" t="s">
        <v>209</v>
      </c>
      <c r="AD595" s="9">
        <v>796</v>
      </c>
      <c r="AE595" s="9" t="s">
        <v>177</v>
      </c>
      <c r="AF595" s="136">
        <v>1</v>
      </c>
      <c r="AG595" s="142">
        <v>46600000</v>
      </c>
      <c r="AH595" s="8" t="s">
        <v>2192</v>
      </c>
      <c r="AI595" s="8">
        <v>42736</v>
      </c>
      <c r="AJ595" s="8">
        <v>42736</v>
      </c>
      <c r="AK595" s="8">
        <v>43100</v>
      </c>
      <c r="AL595" s="9">
        <v>2017</v>
      </c>
      <c r="AM595" s="9"/>
      <c r="AN595" s="137"/>
      <c r="AO595" s="9"/>
      <c r="AP595" s="9"/>
      <c r="AQ595" s="9"/>
      <c r="AR595" s="9"/>
      <c r="AS595" s="9"/>
      <c r="AT595" s="9"/>
      <c r="AU595" s="9"/>
      <c r="AV595" s="9"/>
      <c r="AW595" s="9"/>
    </row>
    <row r="596" spans="1:49" s="143" customFormat="1" ht="67.5">
      <c r="A596" s="136">
        <v>7</v>
      </c>
      <c r="B596" s="136" t="s">
        <v>2197</v>
      </c>
      <c r="C596" s="136" t="s">
        <v>131</v>
      </c>
      <c r="D596" s="136" t="s">
        <v>2189</v>
      </c>
      <c r="E596" s="136" t="s">
        <v>68</v>
      </c>
      <c r="F596" s="136">
        <v>881433</v>
      </c>
      <c r="G596" s="10" t="s">
        <v>2198</v>
      </c>
      <c r="H596" s="136" t="s">
        <v>800</v>
      </c>
      <c r="I596" s="9" t="s">
        <v>266</v>
      </c>
      <c r="J596" s="136" t="s">
        <v>675</v>
      </c>
      <c r="K596" s="136" t="s">
        <v>675</v>
      </c>
      <c r="L596" s="140" t="s">
        <v>137</v>
      </c>
      <c r="M596" s="140" t="s">
        <v>119</v>
      </c>
      <c r="N596" s="136" t="s">
        <v>2199</v>
      </c>
      <c r="O596" s="137">
        <v>17486.214</v>
      </c>
      <c r="P596" s="137">
        <f>O596</f>
        <v>17486.214</v>
      </c>
      <c r="Q596" s="137">
        <f>O596</f>
        <v>17486.214</v>
      </c>
      <c r="R596" s="137">
        <f t="shared" si="62"/>
        <v>20633.732519999998</v>
      </c>
      <c r="S596" s="140" t="str">
        <f>IF(R596&gt;10000,"Открытый конкурс","Открытый запрос предложений")</f>
        <v>Открытый конкурс</v>
      </c>
      <c r="T596" s="140" t="s">
        <v>131</v>
      </c>
      <c r="U596" s="140" t="s">
        <v>139</v>
      </c>
      <c r="V596" s="8">
        <v>42691</v>
      </c>
      <c r="W596" s="8">
        <v>42724</v>
      </c>
      <c r="X596" s="9"/>
      <c r="Y596" s="9"/>
      <c r="Z596" s="9"/>
      <c r="AA596" s="9"/>
      <c r="AB596" s="141" t="s">
        <v>2198</v>
      </c>
      <c r="AC596" s="136" t="s">
        <v>209</v>
      </c>
      <c r="AD596" s="9">
        <v>642</v>
      </c>
      <c r="AE596" s="9" t="s">
        <v>802</v>
      </c>
      <c r="AF596" s="136">
        <v>5</v>
      </c>
      <c r="AG596" s="142">
        <v>46600002</v>
      </c>
      <c r="AH596" s="8" t="s">
        <v>2192</v>
      </c>
      <c r="AI596" s="8">
        <v>42747</v>
      </c>
      <c r="AJ596" s="8">
        <v>42765</v>
      </c>
      <c r="AK596" s="8">
        <v>43131</v>
      </c>
      <c r="AL596" s="9" t="s">
        <v>310</v>
      </c>
      <c r="AM596" s="9"/>
      <c r="AN596" s="137"/>
      <c r="AO596" s="9"/>
      <c r="AP596" s="9"/>
      <c r="AQ596" s="9"/>
      <c r="AR596" s="9"/>
      <c r="AS596" s="9"/>
      <c r="AT596" s="9"/>
      <c r="AU596" s="9"/>
      <c r="AV596" s="9"/>
      <c r="AW596" s="9"/>
    </row>
    <row r="597" spans="1:49" s="143" customFormat="1" ht="135">
      <c r="A597" s="136">
        <v>7</v>
      </c>
      <c r="B597" s="136" t="s">
        <v>2200</v>
      </c>
      <c r="C597" s="136" t="s">
        <v>131</v>
      </c>
      <c r="D597" s="136" t="s">
        <v>2201</v>
      </c>
      <c r="E597" s="136" t="s">
        <v>71</v>
      </c>
      <c r="F597" s="136">
        <v>629740</v>
      </c>
      <c r="G597" s="10" t="s">
        <v>2202</v>
      </c>
      <c r="H597" s="136" t="s">
        <v>2203</v>
      </c>
      <c r="I597" s="9" t="s">
        <v>2203</v>
      </c>
      <c r="J597" s="136" t="s">
        <v>136</v>
      </c>
      <c r="K597" s="136" t="s">
        <v>136</v>
      </c>
      <c r="L597" s="140" t="s">
        <v>193</v>
      </c>
      <c r="M597" s="140" t="s">
        <v>77</v>
      </c>
      <c r="N597" s="136" t="s">
        <v>337</v>
      </c>
      <c r="O597" s="137">
        <v>6381.3559999999998</v>
      </c>
      <c r="P597" s="137">
        <v>3722.4580000000001</v>
      </c>
      <c r="Q597" s="137">
        <v>6381.3559999999998</v>
      </c>
      <c r="R597" s="137">
        <f t="shared" si="62"/>
        <v>7530.0000799999989</v>
      </c>
      <c r="S597" s="136" t="s">
        <v>214</v>
      </c>
      <c r="T597" s="140" t="s">
        <v>131</v>
      </c>
      <c r="U597" s="140" t="s">
        <v>215</v>
      </c>
      <c r="V597" s="8">
        <f>W597-45</f>
        <v>42822</v>
      </c>
      <c r="W597" s="8">
        <f>AI597-20</f>
        <v>42867</v>
      </c>
      <c r="X597" s="9"/>
      <c r="Y597" s="9"/>
      <c r="Z597" s="9"/>
      <c r="AA597" s="9"/>
      <c r="AB597" s="141" t="s">
        <v>2202</v>
      </c>
      <c r="AC597" s="136" t="s">
        <v>1914</v>
      </c>
      <c r="AD597" s="9">
        <v>796</v>
      </c>
      <c r="AE597" s="9" t="s">
        <v>1915</v>
      </c>
      <c r="AF597" s="136">
        <v>1</v>
      </c>
      <c r="AG597" s="142">
        <v>45382000</v>
      </c>
      <c r="AH597" s="8" t="s">
        <v>197</v>
      </c>
      <c r="AI597" s="8">
        <v>42887</v>
      </c>
      <c r="AJ597" s="8">
        <v>42887</v>
      </c>
      <c r="AK597" s="8">
        <v>43251</v>
      </c>
      <c r="AL597" s="9" t="s">
        <v>310</v>
      </c>
      <c r="AM597" s="9" t="s">
        <v>1916</v>
      </c>
      <c r="AN597" s="137"/>
      <c r="AO597" s="9"/>
      <c r="AP597" s="9"/>
      <c r="AQ597" s="9"/>
      <c r="AR597" s="9"/>
      <c r="AS597" s="9"/>
      <c r="AT597" s="9"/>
      <c r="AU597" s="9"/>
      <c r="AV597" s="9"/>
      <c r="AW597" s="9"/>
    </row>
    <row r="598" spans="1:49" s="143" customFormat="1" ht="45">
      <c r="A598" s="136">
        <v>3</v>
      </c>
      <c r="B598" s="136" t="s">
        <v>2259</v>
      </c>
      <c r="C598" s="136" t="s">
        <v>131</v>
      </c>
      <c r="D598" s="136" t="s">
        <v>2260</v>
      </c>
      <c r="E598" s="136" t="s">
        <v>71</v>
      </c>
      <c r="F598" s="136">
        <v>8211050</v>
      </c>
      <c r="G598" s="10" t="s">
        <v>1239</v>
      </c>
      <c r="H598" s="136" t="s">
        <v>544</v>
      </c>
      <c r="I598" s="9" t="s">
        <v>1370</v>
      </c>
      <c r="J598" s="136" t="s">
        <v>135</v>
      </c>
      <c r="K598" s="136" t="s">
        <v>136</v>
      </c>
      <c r="L598" s="140" t="s">
        <v>137</v>
      </c>
      <c r="M598" s="140" t="s">
        <v>95</v>
      </c>
      <c r="N598" s="136" t="s">
        <v>2261</v>
      </c>
      <c r="O598" s="137">
        <v>850</v>
      </c>
      <c r="P598" s="137">
        <f>O598</f>
        <v>850</v>
      </c>
      <c r="Q598" s="137">
        <f>P598</f>
        <v>850</v>
      </c>
      <c r="R598" s="137">
        <f t="shared" si="62"/>
        <v>1003</v>
      </c>
      <c r="S598" s="136" t="s">
        <v>214</v>
      </c>
      <c r="T598" s="140" t="s">
        <v>131</v>
      </c>
      <c r="U598" s="140" t="s">
        <v>215</v>
      </c>
      <c r="V598" s="8">
        <f>W598-45</f>
        <v>42679</v>
      </c>
      <c r="W598" s="8">
        <v>42724</v>
      </c>
      <c r="X598" s="9"/>
      <c r="Y598" s="9"/>
      <c r="Z598" s="9"/>
      <c r="AA598" s="9"/>
      <c r="AB598" s="141" t="s">
        <v>1239</v>
      </c>
      <c r="AC598" s="136" t="s">
        <v>941</v>
      </c>
      <c r="AD598" s="9">
        <v>796</v>
      </c>
      <c r="AE598" s="9" t="s">
        <v>555</v>
      </c>
      <c r="AF598" s="136">
        <v>1</v>
      </c>
      <c r="AG598" s="142">
        <v>46600000</v>
      </c>
      <c r="AH598" s="8" t="s">
        <v>201</v>
      </c>
      <c r="AI598" s="8">
        <v>42744</v>
      </c>
      <c r="AJ598" s="8">
        <v>42744</v>
      </c>
      <c r="AK598" s="8">
        <v>43098</v>
      </c>
      <c r="AL598" s="9">
        <v>2017</v>
      </c>
      <c r="AM598" s="9"/>
      <c r="AN598" s="137"/>
      <c r="AO598" s="9"/>
      <c r="AP598" s="9"/>
      <c r="AQ598" s="9"/>
      <c r="AR598" s="9"/>
      <c r="AS598" s="9"/>
      <c r="AT598" s="9"/>
      <c r="AU598" s="9"/>
      <c r="AV598" s="9"/>
      <c r="AW598" s="9"/>
    </row>
    <row r="599" spans="1:49" s="143" customFormat="1" ht="45">
      <c r="A599" s="136">
        <v>3</v>
      </c>
      <c r="B599" s="136" t="s">
        <v>2262</v>
      </c>
      <c r="C599" s="136" t="s">
        <v>131</v>
      </c>
      <c r="D599" s="136" t="s">
        <v>2260</v>
      </c>
      <c r="E599" s="136" t="s">
        <v>71</v>
      </c>
      <c r="F599" s="136">
        <v>8211051</v>
      </c>
      <c r="G599" s="10" t="s">
        <v>2263</v>
      </c>
      <c r="H599" s="136" t="s">
        <v>2264</v>
      </c>
      <c r="I599" s="9" t="s">
        <v>2265</v>
      </c>
      <c r="J599" s="136" t="s">
        <v>135</v>
      </c>
      <c r="K599" s="136" t="s">
        <v>136</v>
      </c>
      <c r="L599" s="140" t="s">
        <v>137</v>
      </c>
      <c r="M599" s="140" t="s">
        <v>95</v>
      </c>
      <c r="N599" s="136" t="s">
        <v>2261</v>
      </c>
      <c r="O599" s="137">
        <v>1210</v>
      </c>
      <c r="P599" s="137">
        <f>O599</f>
        <v>1210</v>
      </c>
      <c r="Q599" s="137">
        <f>P599</f>
        <v>1210</v>
      </c>
      <c r="R599" s="137">
        <f t="shared" si="62"/>
        <v>1427.8</v>
      </c>
      <c r="S599" s="136" t="s">
        <v>214</v>
      </c>
      <c r="T599" s="140" t="s">
        <v>131</v>
      </c>
      <c r="U599" s="140" t="s">
        <v>215</v>
      </c>
      <c r="V599" s="8">
        <f>W599-45</f>
        <v>42682</v>
      </c>
      <c r="W599" s="8">
        <v>42727</v>
      </c>
      <c r="X599" s="9"/>
      <c r="Y599" s="9"/>
      <c r="Z599" s="9"/>
      <c r="AA599" s="9"/>
      <c r="AB599" s="141" t="s">
        <v>2263</v>
      </c>
      <c r="AC599" s="136" t="s">
        <v>941</v>
      </c>
      <c r="AD599" s="9">
        <v>796</v>
      </c>
      <c r="AE599" s="9" t="s">
        <v>555</v>
      </c>
      <c r="AF599" s="136">
        <v>1</v>
      </c>
      <c r="AG599" s="142">
        <v>46700000</v>
      </c>
      <c r="AH599" s="8" t="s">
        <v>201</v>
      </c>
      <c r="AI599" s="8">
        <v>42744</v>
      </c>
      <c r="AJ599" s="8">
        <v>42744</v>
      </c>
      <c r="AK599" s="8">
        <v>43098</v>
      </c>
      <c r="AL599" s="9">
        <v>2017</v>
      </c>
      <c r="AM599" s="9"/>
      <c r="AN599" s="137"/>
      <c r="AO599" s="9"/>
      <c r="AP599" s="9"/>
      <c r="AQ599" s="9"/>
      <c r="AR599" s="9"/>
      <c r="AS599" s="9"/>
      <c r="AT599" s="9"/>
      <c r="AU599" s="9"/>
      <c r="AV599" s="9"/>
      <c r="AW599" s="9"/>
    </row>
    <row r="600" spans="1:49" s="143" customFormat="1" ht="90">
      <c r="A600" s="136">
        <v>7</v>
      </c>
      <c r="B600" s="136" t="s">
        <v>2204</v>
      </c>
      <c r="C600" s="136" t="s">
        <v>131</v>
      </c>
      <c r="D600" s="136" t="s">
        <v>2251</v>
      </c>
      <c r="E600" s="136" t="s">
        <v>71</v>
      </c>
      <c r="F600" s="136">
        <v>629722</v>
      </c>
      <c r="G600" s="10" t="s">
        <v>2205</v>
      </c>
      <c r="H600" s="136" t="s">
        <v>2206</v>
      </c>
      <c r="I600" s="9" t="s">
        <v>2207</v>
      </c>
      <c r="J600" s="136" t="s">
        <v>135</v>
      </c>
      <c r="K600" s="136" t="s">
        <v>136</v>
      </c>
      <c r="L600" s="140" t="s">
        <v>193</v>
      </c>
      <c r="M600" s="140" t="s">
        <v>2208</v>
      </c>
      <c r="N600" s="136" t="s">
        <v>2209</v>
      </c>
      <c r="O600" s="137">
        <v>8305.0849999999991</v>
      </c>
      <c r="P600" s="137">
        <v>8305.09</v>
      </c>
      <c r="Q600" s="137">
        <v>8305.0849999999991</v>
      </c>
      <c r="R600" s="137">
        <f t="shared" si="62"/>
        <v>9800.0002999999979</v>
      </c>
      <c r="S600" s="136" t="s">
        <v>214</v>
      </c>
      <c r="T600" s="140" t="s">
        <v>131</v>
      </c>
      <c r="U600" s="140" t="s">
        <v>139</v>
      </c>
      <c r="V600" s="8">
        <f>W600-45</f>
        <v>42761</v>
      </c>
      <c r="W600" s="8">
        <v>42806</v>
      </c>
      <c r="X600" s="9"/>
      <c r="Y600" s="9"/>
      <c r="Z600" s="9"/>
      <c r="AA600" s="9"/>
      <c r="AB600" s="141" t="s">
        <v>2205</v>
      </c>
      <c r="AC600" s="136" t="s">
        <v>209</v>
      </c>
      <c r="AD600" s="9">
        <v>796</v>
      </c>
      <c r="AE600" s="9" t="s">
        <v>555</v>
      </c>
      <c r="AF600" s="136">
        <v>1</v>
      </c>
      <c r="AG600" s="142">
        <v>45914000</v>
      </c>
      <c r="AH600" s="8" t="s">
        <v>1768</v>
      </c>
      <c r="AI600" s="8">
        <v>42826</v>
      </c>
      <c r="AJ600" s="8">
        <v>42826</v>
      </c>
      <c r="AK600" s="8">
        <v>42825</v>
      </c>
      <c r="AL600" s="9" t="s">
        <v>310</v>
      </c>
      <c r="AM600" s="9"/>
      <c r="AN600" s="137"/>
      <c r="AO600" s="9"/>
      <c r="AP600" s="9"/>
      <c r="AQ600" s="9"/>
      <c r="AR600" s="9"/>
      <c r="AS600" s="9"/>
      <c r="AT600" s="9"/>
      <c r="AU600" s="9"/>
      <c r="AV600" s="9"/>
      <c r="AW600" s="9"/>
    </row>
    <row r="601" spans="1:49" s="143" customFormat="1" ht="90">
      <c r="A601" s="136">
        <v>7</v>
      </c>
      <c r="B601" s="136" t="s">
        <v>2210</v>
      </c>
      <c r="C601" s="136" t="s">
        <v>131</v>
      </c>
      <c r="D601" s="136" t="s">
        <v>2251</v>
      </c>
      <c r="E601" s="136" t="s">
        <v>71</v>
      </c>
      <c r="F601" s="136">
        <v>629721</v>
      </c>
      <c r="G601" s="10" t="s">
        <v>2211</v>
      </c>
      <c r="H601" s="136" t="s">
        <v>2212</v>
      </c>
      <c r="I601" s="9" t="s">
        <v>2651</v>
      </c>
      <c r="J601" s="136" t="s">
        <v>135</v>
      </c>
      <c r="K601" s="136" t="s">
        <v>136</v>
      </c>
      <c r="L601" s="140" t="s">
        <v>172</v>
      </c>
      <c r="M601" s="140" t="s">
        <v>81</v>
      </c>
      <c r="N601" s="136" t="s">
        <v>2209</v>
      </c>
      <c r="O601" s="137">
        <v>6355.93</v>
      </c>
      <c r="P601" s="137">
        <v>2118.64</v>
      </c>
      <c r="Q601" s="137">
        <v>6355.93</v>
      </c>
      <c r="R601" s="137">
        <f t="shared" si="62"/>
        <v>7499.9974000000002</v>
      </c>
      <c r="S601" s="136" t="s">
        <v>214</v>
      </c>
      <c r="T601" s="140" t="s">
        <v>131</v>
      </c>
      <c r="U601" s="140" t="s">
        <v>139</v>
      </c>
      <c r="V601" s="8">
        <v>42883</v>
      </c>
      <c r="W601" s="8">
        <v>42928</v>
      </c>
      <c r="X601" s="9"/>
      <c r="Y601" s="9"/>
      <c r="Z601" s="9"/>
      <c r="AA601" s="9"/>
      <c r="AB601" s="141" t="s">
        <v>2211</v>
      </c>
      <c r="AC601" s="136" t="s">
        <v>209</v>
      </c>
      <c r="AD601" s="9">
        <v>797</v>
      </c>
      <c r="AE601" s="9" t="s">
        <v>555</v>
      </c>
      <c r="AF601" s="136">
        <v>1</v>
      </c>
      <c r="AG601" s="142">
        <v>45914000</v>
      </c>
      <c r="AH601" s="8" t="s">
        <v>1768</v>
      </c>
      <c r="AI601" s="8">
        <v>42948</v>
      </c>
      <c r="AJ601" s="8">
        <v>42948</v>
      </c>
      <c r="AK601" s="8">
        <v>43312</v>
      </c>
      <c r="AL601" s="9" t="s">
        <v>604</v>
      </c>
      <c r="AM601" s="9"/>
      <c r="AN601" s="137"/>
      <c r="AO601" s="9"/>
      <c r="AP601" s="9"/>
      <c r="AQ601" s="9"/>
      <c r="AR601" s="9"/>
      <c r="AS601" s="9"/>
      <c r="AT601" s="9"/>
      <c r="AU601" s="9"/>
      <c r="AV601" s="9"/>
      <c r="AW601" s="9"/>
    </row>
    <row r="602" spans="1:49" s="143" customFormat="1" ht="90">
      <c r="A602" s="136">
        <v>7</v>
      </c>
      <c r="B602" s="136" t="s">
        <v>2214</v>
      </c>
      <c r="C602" s="136" t="s">
        <v>131</v>
      </c>
      <c r="D602" s="136" t="s">
        <v>2251</v>
      </c>
      <c r="E602" s="136" t="s">
        <v>71</v>
      </c>
      <c r="F602" s="136">
        <v>629729</v>
      </c>
      <c r="G602" s="10" t="s">
        <v>2215</v>
      </c>
      <c r="H602" s="136" t="s">
        <v>454</v>
      </c>
      <c r="I602" s="9" t="s">
        <v>2650</v>
      </c>
      <c r="J602" s="136" t="s">
        <v>135</v>
      </c>
      <c r="K602" s="136" t="s">
        <v>136</v>
      </c>
      <c r="L602" s="140" t="s">
        <v>172</v>
      </c>
      <c r="M602" s="140" t="s">
        <v>2253</v>
      </c>
      <c r="N602" s="136" t="s">
        <v>2216</v>
      </c>
      <c r="O602" s="137">
        <v>1271.19</v>
      </c>
      <c r="P602" s="137">
        <v>1271.19</v>
      </c>
      <c r="Q602" s="137">
        <v>1271.19</v>
      </c>
      <c r="R602" s="137">
        <f t="shared" si="62"/>
        <v>1500.0042000000001</v>
      </c>
      <c r="S602" s="136" t="s">
        <v>214</v>
      </c>
      <c r="T602" s="140" t="s">
        <v>131</v>
      </c>
      <c r="U602" s="140" t="s">
        <v>139</v>
      </c>
      <c r="V602" s="8">
        <v>42809</v>
      </c>
      <c r="W602" s="8">
        <v>42872</v>
      </c>
      <c r="X602" s="9"/>
      <c r="Y602" s="9"/>
      <c r="Z602" s="9"/>
      <c r="AA602" s="9"/>
      <c r="AB602" s="141" t="s">
        <v>2215</v>
      </c>
      <c r="AC602" s="136" t="s">
        <v>209</v>
      </c>
      <c r="AD602" s="9">
        <v>798</v>
      </c>
      <c r="AE602" s="9" t="s">
        <v>555</v>
      </c>
      <c r="AF602" s="136">
        <v>1</v>
      </c>
      <c r="AG602" s="142">
        <v>45914000</v>
      </c>
      <c r="AH602" s="8" t="s">
        <v>1768</v>
      </c>
      <c r="AI602" s="8">
        <v>42892</v>
      </c>
      <c r="AJ602" s="8">
        <v>42892</v>
      </c>
      <c r="AK602" s="8">
        <v>43100</v>
      </c>
      <c r="AL602" s="9">
        <v>2017</v>
      </c>
      <c r="AM602" s="9">
        <v>1</v>
      </c>
      <c r="AN602" s="137"/>
      <c r="AO602" s="9"/>
      <c r="AP602" s="9"/>
      <c r="AQ602" s="9"/>
      <c r="AR602" s="9"/>
      <c r="AS602" s="9"/>
      <c r="AT602" s="9"/>
      <c r="AU602" s="9"/>
      <c r="AV602" s="9"/>
      <c r="AW602" s="9"/>
    </row>
    <row r="603" spans="1:49" s="143" customFormat="1" ht="90">
      <c r="A603" s="136">
        <v>7</v>
      </c>
      <c r="B603" s="136" t="s">
        <v>2217</v>
      </c>
      <c r="C603" s="136" t="s">
        <v>131</v>
      </c>
      <c r="D603" s="136" t="s">
        <v>2251</v>
      </c>
      <c r="E603" s="136" t="s">
        <v>71</v>
      </c>
      <c r="F603" s="136">
        <v>629723</v>
      </c>
      <c r="G603" s="10" t="s">
        <v>2218</v>
      </c>
      <c r="H603" s="136" t="s">
        <v>2219</v>
      </c>
      <c r="I603" s="9" t="s">
        <v>2220</v>
      </c>
      <c r="J603" s="136" t="s">
        <v>135</v>
      </c>
      <c r="K603" s="136" t="s">
        <v>136</v>
      </c>
      <c r="L603" s="140" t="s">
        <v>172</v>
      </c>
      <c r="M603" s="140" t="s">
        <v>80</v>
      </c>
      <c r="N603" s="136" t="s">
        <v>2221</v>
      </c>
      <c r="O603" s="137">
        <v>6610.17</v>
      </c>
      <c r="P603" s="137">
        <v>6610.17</v>
      </c>
      <c r="Q603" s="137">
        <v>6610.17</v>
      </c>
      <c r="R603" s="137">
        <f t="shared" si="62"/>
        <v>7800.0005999999994</v>
      </c>
      <c r="S603" s="136" t="s">
        <v>214</v>
      </c>
      <c r="T603" s="140" t="s">
        <v>131</v>
      </c>
      <c r="U603" s="140" t="s">
        <v>139</v>
      </c>
      <c r="V603" s="8">
        <f>W603-45</f>
        <v>42914</v>
      </c>
      <c r="W603" s="8">
        <f>AI603-20</f>
        <v>42959</v>
      </c>
      <c r="X603" s="9"/>
      <c r="Y603" s="9"/>
      <c r="Z603" s="9"/>
      <c r="AA603" s="9"/>
      <c r="AB603" s="141" t="s">
        <v>2218</v>
      </c>
      <c r="AC603" s="136" t="s">
        <v>209</v>
      </c>
      <c r="AD603" s="9">
        <v>801</v>
      </c>
      <c r="AE603" s="9" t="s">
        <v>555</v>
      </c>
      <c r="AF603" s="136">
        <v>1</v>
      </c>
      <c r="AG603" s="142">
        <v>45914002</v>
      </c>
      <c r="AH603" s="8" t="s">
        <v>1768</v>
      </c>
      <c r="AI603" s="8">
        <v>42979</v>
      </c>
      <c r="AJ603" s="8">
        <v>42979</v>
      </c>
      <c r="AK603" s="8">
        <v>42978</v>
      </c>
      <c r="AL603" s="9" t="s">
        <v>310</v>
      </c>
      <c r="AM603" s="9"/>
      <c r="AN603" s="137"/>
      <c r="AO603" s="9"/>
      <c r="AP603" s="9"/>
      <c r="AQ603" s="9"/>
      <c r="AR603" s="9"/>
      <c r="AS603" s="9"/>
      <c r="AT603" s="9"/>
      <c r="AU603" s="9"/>
      <c r="AV603" s="9"/>
      <c r="AW603" s="9"/>
    </row>
    <row r="604" spans="1:49" s="143" customFormat="1" ht="90">
      <c r="A604" s="136">
        <v>7</v>
      </c>
      <c r="B604" s="136" t="s">
        <v>2266</v>
      </c>
      <c r="C604" s="136" t="s">
        <v>131</v>
      </c>
      <c r="D604" s="136" t="s">
        <v>2251</v>
      </c>
      <c r="E604" s="136" t="s">
        <v>71</v>
      </c>
      <c r="F604" s="136">
        <v>629724</v>
      </c>
      <c r="G604" s="10" t="s">
        <v>2267</v>
      </c>
      <c r="H604" s="136" t="s">
        <v>2212</v>
      </c>
      <c r="I604" s="9" t="s">
        <v>2207</v>
      </c>
      <c r="J604" s="136" t="s">
        <v>135</v>
      </c>
      <c r="K604" s="136" t="s">
        <v>136</v>
      </c>
      <c r="L604" s="140" t="s">
        <v>172</v>
      </c>
      <c r="M604" s="140" t="s">
        <v>2213</v>
      </c>
      <c r="N604" s="136" t="s">
        <v>2221</v>
      </c>
      <c r="O604" s="137">
        <v>11000</v>
      </c>
      <c r="P604" s="137">
        <v>11000</v>
      </c>
      <c r="Q604" s="137">
        <v>11000</v>
      </c>
      <c r="R604" s="137">
        <f t="shared" si="62"/>
        <v>12980</v>
      </c>
      <c r="S604" s="140" t="str">
        <f t="shared" ref="S604:S605" si="63">IF(R604&gt;10000,"Открытый конкурс","Открытый запрос предложений")</f>
        <v>Открытый конкурс</v>
      </c>
      <c r="T604" s="140" t="s">
        <v>131</v>
      </c>
      <c r="U604" s="140" t="s">
        <v>139</v>
      </c>
      <c r="V604" s="8">
        <f>W604-60</f>
        <v>43007</v>
      </c>
      <c r="W604" s="8">
        <v>43067</v>
      </c>
      <c r="X604" s="9"/>
      <c r="Y604" s="9"/>
      <c r="Z604" s="9"/>
      <c r="AA604" s="9"/>
      <c r="AB604" s="141" t="s">
        <v>2267</v>
      </c>
      <c r="AC604" s="136" t="s">
        <v>209</v>
      </c>
      <c r="AD604" s="9">
        <v>802</v>
      </c>
      <c r="AE604" s="9" t="s">
        <v>555</v>
      </c>
      <c r="AF604" s="136">
        <v>1</v>
      </c>
      <c r="AG604" s="142">
        <v>45914002</v>
      </c>
      <c r="AH604" s="8" t="s">
        <v>1768</v>
      </c>
      <c r="AI604" s="8">
        <v>43088</v>
      </c>
      <c r="AJ604" s="8">
        <v>43088</v>
      </c>
      <c r="AK604" s="8" t="s">
        <v>2268</v>
      </c>
      <c r="AL604" s="9">
        <v>2017</v>
      </c>
      <c r="AM604" s="9">
        <v>1</v>
      </c>
      <c r="AN604" s="137"/>
      <c r="AO604" s="9"/>
      <c r="AP604" s="9"/>
      <c r="AQ604" s="9"/>
      <c r="AR604" s="9"/>
      <c r="AS604" s="9"/>
      <c r="AT604" s="9"/>
      <c r="AU604" s="9"/>
      <c r="AV604" s="9"/>
      <c r="AW604" s="9"/>
    </row>
    <row r="605" spans="1:49" s="143" customFormat="1" ht="67.5">
      <c r="A605" s="136">
        <v>7</v>
      </c>
      <c r="B605" s="136" t="s">
        <v>2269</v>
      </c>
      <c r="C605" s="136" t="s">
        <v>131</v>
      </c>
      <c r="D605" s="136" t="s">
        <v>2252</v>
      </c>
      <c r="E605" s="136" t="s">
        <v>71</v>
      </c>
      <c r="F605" s="136">
        <v>629725</v>
      </c>
      <c r="G605" s="10" t="s">
        <v>2270</v>
      </c>
      <c r="H605" s="136" t="s">
        <v>2271</v>
      </c>
      <c r="I605" s="9" t="s">
        <v>863</v>
      </c>
      <c r="J605" s="136" t="s">
        <v>135</v>
      </c>
      <c r="K605" s="136" t="s">
        <v>136</v>
      </c>
      <c r="L605" s="140" t="s">
        <v>193</v>
      </c>
      <c r="M605" s="140" t="s">
        <v>124</v>
      </c>
      <c r="N605" s="136" t="s">
        <v>2272</v>
      </c>
      <c r="O605" s="137">
        <v>36648</v>
      </c>
      <c r="P605" s="137">
        <v>3054</v>
      </c>
      <c r="Q605" s="137">
        <v>36648</v>
      </c>
      <c r="R605" s="137">
        <f t="shared" si="62"/>
        <v>43244.639999999999</v>
      </c>
      <c r="S605" s="140" t="str">
        <f t="shared" si="63"/>
        <v>Открытый конкурс</v>
      </c>
      <c r="T605" s="140" t="s">
        <v>131</v>
      </c>
      <c r="U605" s="140" t="s">
        <v>139</v>
      </c>
      <c r="V605" s="8">
        <f>W605-60</f>
        <v>42960</v>
      </c>
      <c r="W605" s="8">
        <f>AI605-20</f>
        <v>43020</v>
      </c>
      <c r="X605" s="9"/>
      <c r="Y605" s="9"/>
      <c r="Z605" s="9"/>
      <c r="AA605" s="9"/>
      <c r="AB605" s="141" t="s">
        <v>2270</v>
      </c>
      <c r="AC605" s="136" t="s">
        <v>209</v>
      </c>
      <c r="AD605" s="9">
        <v>803</v>
      </c>
      <c r="AE605" s="9" t="s">
        <v>555</v>
      </c>
      <c r="AF605" s="136">
        <v>1</v>
      </c>
      <c r="AG605" s="142">
        <v>45914002</v>
      </c>
      <c r="AH605" s="8" t="s">
        <v>1768</v>
      </c>
      <c r="AI605" s="8">
        <v>43040</v>
      </c>
      <c r="AJ605" s="8">
        <v>43040</v>
      </c>
      <c r="AK605" s="8">
        <v>43404</v>
      </c>
      <c r="AL605" s="9" t="s">
        <v>310</v>
      </c>
      <c r="AM605" s="9"/>
      <c r="AN605" s="137"/>
      <c r="AO605" s="9"/>
      <c r="AP605" s="9"/>
      <c r="AQ605" s="9"/>
      <c r="AR605" s="9"/>
      <c r="AS605" s="9"/>
      <c r="AT605" s="9"/>
      <c r="AU605" s="9"/>
      <c r="AV605" s="9"/>
      <c r="AW605" s="9"/>
    </row>
    <row r="606" spans="1:49" s="143" customFormat="1" ht="90">
      <c r="A606" s="136">
        <v>7</v>
      </c>
      <c r="B606" s="136" t="s">
        <v>2222</v>
      </c>
      <c r="C606" s="136" t="s">
        <v>131</v>
      </c>
      <c r="D606" s="136" t="s">
        <v>2251</v>
      </c>
      <c r="E606" s="136" t="s">
        <v>71</v>
      </c>
      <c r="F606" s="136">
        <v>629726</v>
      </c>
      <c r="G606" s="10" t="s">
        <v>2223</v>
      </c>
      <c r="H606" s="136" t="s">
        <v>2224</v>
      </c>
      <c r="I606" s="9" t="s">
        <v>2225</v>
      </c>
      <c r="J606" s="136" t="s">
        <v>135</v>
      </c>
      <c r="K606" s="136" t="s">
        <v>136</v>
      </c>
      <c r="L606" s="140" t="s">
        <v>172</v>
      </c>
      <c r="M606" s="140" t="s">
        <v>2254</v>
      </c>
      <c r="N606" s="136" t="s">
        <v>2226</v>
      </c>
      <c r="O606" s="137">
        <v>4342.5</v>
      </c>
      <c r="P606" s="137">
        <v>2533.09</v>
      </c>
      <c r="Q606" s="137">
        <v>4342.5</v>
      </c>
      <c r="R606" s="137">
        <f t="shared" si="62"/>
        <v>5124.1499999999996</v>
      </c>
      <c r="S606" s="136" t="s">
        <v>214</v>
      </c>
      <c r="T606" s="140" t="s">
        <v>131</v>
      </c>
      <c r="U606" s="140" t="s">
        <v>139</v>
      </c>
      <c r="V606" s="8">
        <f>W606-45</f>
        <v>42795</v>
      </c>
      <c r="W606" s="8">
        <f>AI606-20</f>
        <v>42840</v>
      </c>
      <c r="X606" s="9"/>
      <c r="Y606" s="9"/>
      <c r="Z606" s="9"/>
      <c r="AA606" s="9"/>
      <c r="AB606" s="141" t="s">
        <v>2223</v>
      </c>
      <c r="AC606" s="136" t="s">
        <v>209</v>
      </c>
      <c r="AD606" s="9">
        <v>804</v>
      </c>
      <c r="AE606" s="9" t="s">
        <v>555</v>
      </c>
      <c r="AF606" s="136">
        <v>1</v>
      </c>
      <c r="AG606" s="142">
        <v>45914003</v>
      </c>
      <c r="AH606" s="8" t="s">
        <v>1768</v>
      </c>
      <c r="AI606" s="8">
        <v>42860</v>
      </c>
      <c r="AJ606" s="8">
        <v>42860</v>
      </c>
      <c r="AK606" s="8">
        <v>43224</v>
      </c>
      <c r="AL606" s="9" t="s">
        <v>310</v>
      </c>
      <c r="AM606" s="9"/>
      <c r="AN606" s="137"/>
      <c r="AO606" s="9"/>
      <c r="AP606" s="9"/>
      <c r="AQ606" s="9"/>
      <c r="AR606" s="9"/>
      <c r="AS606" s="9"/>
      <c r="AT606" s="9"/>
      <c r="AU606" s="9"/>
      <c r="AV606" s="9"/>
      <c r="AW606" s="9"/>
    </row>
    <row r="607" spans="1:49" s="143" customFormat="1" ht="67.5">
      <c r="A607" s="136">
        <v>3</v>
      </c>
      <c r="B607" s="136" t="s">
        <v>2227</v>
      </c>
      <c r="C607" s="136" t="s">
        <v>131</v>
      </c>
      <c r="D607" s="136" t="s">
        <v>2252</v>
      </c>
      <c r="E607" s="136" t="s">
        <v>72</v>
      </c>
      <c r="F607" s="136">
        <v>629734</v>
      </c>
      <c r="G607" s="10" t="s">
        <v>2228</v>
      </c>
      <c r="H607" s="136" t="s">
        <v>2229</v>
      </c>
      <c r="I607" s="9" t="s">
        <v>2607</v>
      </c>
      <c r="J607" s="136" t="s">
        <v>135</v>
      </c>
      <c r="K607" s="136" t="s">
        <v>136</v>
      </c>
      <c r="L607" s="140" t="s">
        <v>193</v>
      </c>
      <c r="M607" s="140" t="s">
        <v>86</v>
      </c>
      <c r="N607" s="136" t="s">
        <v>905</v>
      </c>
      <c r="O607" s="137">
        <v>4169</v>
      </c>
      <c r="P607" s="137">
        <v>4169</v>
      </c>
      <c r="Q607" s="137">
        <v>4169</v>
      </c>
      <c r="R607" s="137">
        <f t="shared" si="62"/>
        <v>4919.42</v>
      </c>
      <c r="S607" s="136" t="s">
        <v>214</v>
      </c>
      <c r="T607" s="140" t="s">
        <v>131</v>
      </c>
      <c r="U607" s="140" t="s">
        <v>139</v>
      </c>
      <c r="V607" s="8">
        <f>W607-45</f>
        <v>42759</v>
      </c>
      <c r="W607" s="8">
        <v>42804</v>
      </c>
      <c r="X607" s="9"/>
      <c r="Y607" s="9"/>
      <c r="Z607" s="9"/>
      <c r="AA607" s="9"/>
      <c r="AB607" s="141" t="s">
        <v>2228</v>
      </c>
      <c r="AC607" s="136" t="s">
        <v>209</v>
      </c>
      <c r="AD607" s="9">
        <v>805</v>
      </c>
      <c r="AE607" s="9" t="s">
        <v>555</v>
      </c>
      <c r="AF607" s="136">
        <v>1</v>
      </c>
      <c r="AG607" s="142">
        <v>45914003</v>
      </c>
      <c r="AH607" s="8" t="s">
        <v>1768</v>
      </c>
      <c r="AI607" s="8">
        <v>42824</v>
      </c>
      <c r="AJ607" s="8">
        <v>42824</v>
      </c>
      <c r="AK607" s="8">
        <v>43099</v>
      </c>
      <c r="AL607" s="9">
        <v>2017</v>
      </c>
      <c r="AM607" s="9"/>
      <c r="AN607" s="137"/>
      <c r="AO607" s="9"/>
      <c r="AP607" s="9"/>
      <c r="AQ607" s="9"/>
      <c r="AR607" s="9"/>
      <c r="AS607" s="9"/>
      <c r="AT607" s="9"/>
      <c r="AU607" s="9"/>
      <c r="AV607" s="9"/>
      <c r="AW607" s="9"/>
    </row>
    <row r="608" spans="1:49" s="143" customFormat="1" ht="67.5">
      <c r="A608" s="136">
        <v>3</v>
      </c>
      <c r="B608" s="136" t="s">
        <v>2230</v>
      </c>
      <c r="C608" s="136" t="s">
        <v>131</v>
      </c>
      <c r="D608" s="136" t="s">
        <v>2252</v>
      </c>
      <c r="E608" s="136" t="s">
        <v>72</v>
      </c>
      <c r="F608" s="136">
        <v>629733</v>
      </c>
      <c r="G608" s="10" t="s">
        <v>2231</v>
      </c>
      <c r="H608" s="136" t="s">
        <v>2229</v>
      </c>
      <c r="I608" s="9" t="s">
        <v>2607</v>
      </c>
      <c r="J608" s="136" t="s">
        <v>135</v>
      </c>
      <c r="K608" s="136" t="s">
        <v>136</v>
      </c>
      <c r="L608" s="140" t="s">
        <v>193</v>
      </c>
      <c r="M608" s="140" t="s">
        <v>86</v>
      </c>
      <c r="N608" s="136" t="s">
        <v>905</v>
      </c>
      <c r="O608" s="137">
        <v>8432.2000000000007</v>
      </c>
      <c r="P608" s="137">
        <v>8432.2000000000007</v>
      </c>
      <c r="Q608" s="137">
        <v>8432.2000000000007</v>
      </c>
      <c r="R608" s="137">
        <f t="shared" si="62"/>
        <v>9949.996000000001</v>
      </c>
      <c r="S608" s="136" t="s">
        <v>214</v>
      </c>
      <c r="T608" s="140" t="s">
        <v>131</v>
      </c>
      <c r="U608" s="140" t="s">
        <v>139</v>
      </c>
      <c r="V608" s="8">
        <f>W608-45</f>
        <v>42702</v>
      </c>
      <c r="W608" s="8">
        <f>AI608-20</f>
        <v>42747</v>
      </c>
      <c r="X608" s="9"/>
      <c r="Y608" s="9"/>
      <c r="Z608" s="9"/>
      <c r="AA608" s="9"/>
      <c r="AB608" s="141" t="s">
        <v>2231</v>
      </c>
      <c r="AC608" s="136" t="s">
        <v>209</v>
      </c>
      <c r="AD608" s="9">
        <v>806</v>
      </c>
      <c r="AE608" s="9" t="s">
        <v>555</v>
      </c>
      <c r="AF608" s="136">
        <v>1</v>
      </c>
      <c r="AG608" s="142">
        <v>45914004</v>
      </c>
      <c r="AH608" s="8" t="s">
        <v>1768</v>
      </c>
      <c r="AI608" s="8">
        <v>42767</v>
      </c>
      <c r="AJ608" s="8">
        <v>42768</v>
      </c>
      <c r="AK608" s="8">
        <v>43100</v>
      </c>
      <c r="AL608" s="9">
        <v>2017</v>
      </c>
      <c r="AM608" s="9"/>
      <c r="AN608" s="137"/>
      <c r="AO608" s="9"/>
      <c r="AP608" s="9"/>
      <c r="AQ608" s="9"/>
      <c r="AR608" s="9"/>
      <c r="AS608" s="9"/>
      <c r="AT608" s="9"/>
      <c r="AU608" s="9"/>
      <c r="AV608" s="9"/>
      <c r="AW608" s="9"/>
    </row>
    <row r="609" spans="1:49" s="143" customFormat="1" ht="90">
      <c r="A609" s="136">
        <v>7</v>
      </c>
      <c r="B609" s="136" t="s">
        <v>2232</v>
      </c>
      <c r="C609" s="136" t="s">
        <v>131</v>
      </c>
      <c r="D609" s="136" t="s">
        <v>2251</v>
      </c>
      <c r="E609" s="136" t="s">
        <v>72</v>
      </c>
      <c r="F609" s="136">
        <v>629728</v>
      </c>
      <c r="G609" s="10" t="s">
        <v>2233</v>
      </c>
      <c r="H609" s="136" t="s">
        <v>2234</v>
      </c>
      <c r="I609" s="9" t="s">
        <v>2650</v>
      </c>
      <c r="J609" s="136" t="s">
        <v>135</v>
      </c>
      <c r="K609" s="136" t="s">
        <v>136</v>
      </c>
      <c r="L609" s="140" t="s">
        <v>193</v>
      </c>
      <c r="M609" s="140" t="s">
        <v>121</v>
      </c>
      <c r="N609" s="136" t="s">
        <v>905</v>
      </c>
      <c r="O609" s="137">
        <v>4661.0200000000004</v>
      </c>
      <c r="P609" s="137">
        <v>4272.6000000000004</v>
      </c>
      <c r="Q609" s="137">
        <v>4661.0200000000004</v>
      </c>
      <c r="R609" s="137">
        <f t="shared" si="62"/>
        <v>5500.0036</v>
      </c>
      <c r="S609" s="136" t="s">
        <v>214</v>
      </c>
      <c r="T609" s="140" t="s">
        <v>131</v>
      </c>
      <c r="U609" s="140" t="s">
        <v>139</v>
      </c>
      <c r="V609" s="8">
        <f>W609-45</f>
        <v>43036</v>
      </c>
      <c r="W609" s="8">
        <v>43081</v>
      </c>
      <c r="X609" s="9"/>
      <c r="Y609" s="9"/>
      <c r="Z609" s="9"/>
      <c r="AA609" s="9"/>
      <c r="AB609" s="141" t="s">
        <v>2233</v>
      </c>
      <c r="AC609" s="136" t="s">
        <v>209</v>
      </c>
      <c r="AD609" s="9">
        <v>807</v>
      </c>
      <c r="AE609" s="9" t="s">
        <v>473</v>
      </c>
      <c r="AF609" s="136">
        <v>1</v>
      </c>
      <c r="AG609" s="142">
        <v>45914004</v>
      </c>
      <c r="AH609" s="8" t="s">
        <v>1768</v>
      </c>
      <c r="AI609" s="8">
        <v>43100</v>
      </c>
      <c r="AJ609" s="8">
        <v>43101</v>
      </c>
      <c r="AK609" s="8">
        <v>43465</v>
      </c>
      <c r="AL609" s="9">
        <v>2018</v>
      </c>
      <c r="AM609" s="9"/>
      <c r="AN609" s="137"/>
      <c r="AO609" s="9"/>
      <c r="AP609" s="9"/>
      <c r="AQ609" s="9"/>
      <c r="AR609" s="9"/>
      <c r="AS609" s="9"/>
      <c r="AT609" s="9"/>
      <c r="AU609" s="9"/>
      <c r="AV609" s="9"/>
      <c r="AW609" s="9"/>
    </row>
    <row r="610" spans="1:49" s="143" customFormat="1" ht="90">
      <c r="A610" s="136">
        <v>7</v>
      </c>
      <c r="B610" s="136" t="s">
        <v>2235</v>
      </c>
      <c r="C610" s="136" t="s">
        <v>131</v>
      </c>
      <c r="D610" s="136" t="s">
        <v>2251</v>
      </c>
      <c r="E610" s="136" t="s">
        <v>71</v>
      </c>
      <c r="F610" s="136">
        <v>629730</v>
      </c>
      <c r="G610" s="10" t="s">
        <v>2236</v>
      </c>
      <c r="H610" s="136" t="s">
        <v>2237</v>
      </c>
      <c r="I610" s="9" t="s">
        <v>2652</v>
      </c>
      <c r="J610" s="136" t="s">
        <v>135</v>
      </c>
      <c r="K610" s="136" t="s">
        <v>136</v>
      </c>
      <c r="L610" s="140" t="s">
        <v>172</v>
      </c>
      <c r="M610" s="140" t="s">
        <v>2255</v>
      </c>
      <c r="N610" s="136" t="s">
        <v>2216</v>
      </c>
      <c r="O610" s="137">
        <v>8305.0849999999991</v>
      </c>
      <c r="P610" s="137">
        <v>8305.0849999999991</v>
      </c>
      <c r="Q610" s="137">
        <v>8305.0849999999991</v>
      </c>
      <c r="R610" s="137">
        <f t="shared" si="62"/>
        <v>9800.0002999999979</v>
      </c>
      <c r="S610" s="136" t="s">
        <v>214</v>
      </c>
      <c r="T610" s="140" t="s">
        <v>131</v>
      </c>
      <c r="U610" s="140" t="s">
        <v>139</v>
      </c>
      <c r="V610" s="8">
        <f>W610-45</f>
        <v>42983</v>
      </c>
      <c r="W610" s="8">
        <f>AI610-20</f>
        <v>43028</v>
      </c>
      <c r="X610" s="9"/>
      <c r="Y610" s="9"/>
      <c r="Z610" s="9"/>
      <c r="AA610" s="9"/>
      <c r="AB610" s="141" t="s">
        <v>2236</v>
      </c>
      <c r="AC610" s="136" t="s">
        <v>209</v>
      </c>
      <c r="AD610" s="9">
        <v>807</v>
      </c>
      <c r="AE610" s="9" t="s">
        <v>473</v>
      </c>
      <c r="AF610" s="136">
        <v>1</v>
      </c>
      <c r="AG610" s="142">
        <v>45914004</v>
      </c>
      <c r="AH610" s="8" t="s">
        <v>1768</v>
      </c>
      <c r="AI610" s="8">
        <v>43048</v>
      </c>
      <c r="AJ610" s="8">
        <v>43049</v>
      </c>
      <c r="AK610" s="8">
        <v>43100</v>
      </c>
      <c r="AL610" s="9">
        <v>2017</v>
      </c>
      <c r="AM610" s="9"/>
      <c r="AN610" s="137"/>
      <c r="AO610" s="9"/>
      <c r="AP610" s="9"/>
      <c r="AQ610" s="9"/>
      <c r="AR610" s="9"/>
      <c r="AS610" s="9"/>
      <c r="AT610" s="9"/>
      <c r="AU610" s="9"/>
      <c r="AV610" s="9"/>
      <c r="AW610" s="9"/>
    </row>
    <row r="611" spans="1:49" s="143" customFormat="1" ht="67.5">
      <c r="A611" s="136">
        <v>3</v>
      </c>
      <c r="B611" s="136" t="s">
        <v>2238</v>
      </c>
      <c r="C611" s="136" t="s">
        <v>131</v>
      </c>
      <c r="D611" s="136" t="s">
        <v>2252</v>
      </c>
      <c r="E611" s="136" t="s">
        <v>72</v>
      </c>
      <c r="F611" s="136">
        <v>629735</v>
      </c>
      <c r="G611" s="10" t="s">
        <v>2239</v>
      </c>
      <c r="H611" s="136" t="s">
        <v>2229</v>
      </c>
      <c r="I611" s="9" t="s">
        <v>2010</v>
      </c>
      <c r="J611" s="136" t="s">
        <v>135</v>
      </c>
      <c r="K611" s="136" t="s">
        <v>136</v>
      </c>
      <c r="L611" s="140" t="s">
        <v>193</v>
      </c>
      <c r="M611" s="140" t="s">
        <v>86</v>
      </c>
      <c r="N611" s="136" t="s">
        <v>905</v>
      </c>
      <c r="O611" s="137">
        <v>3321.54</v>
      </c>
      <c r="P611" s="137">
        <v>3321.54</v>
      </c>
      <c r="Q611" s="137">
        <v>3321.54</v>
      </c>
      <c r="R611" s="137">
        <v>3919.42</v>
      </c>
      <c r="S611" s="136" t="s">
        <v>214</v>
      </c>
      <c r="T611" s="140" t="s">
        <v>131</v>
      </c>
      <c r="U611" s="140" t="s">
        <v>139</v>
      </c>
      <c r="V611" s="8">
        <v>42767</v>
      </c>
      <c r="W611" s="8">
        <v>42836</v>
      </c>
      <c r="X611" s="9"/>
      <c r="Y611" s="9"/>
      <c r="Z611" s="9"/>
      <c r="AA611" s="9"/>
      <c r="AB611" s="141" t="s">
        <v>2239</v>
      </c>
      <c r="AC611" s="136" t="s">
        <v>209</v>
      </c>
      <c r="AD611" s="9">
        <v>808</v>
      </c>
      <c r="AE611" s="9" t="s">
        <v>555</v>
      </c>
      <c r="AF611" s="136">
        <v>1</v>
      </c>
      <c r="AG611" s="142">
        <v>45914004</v>
      </c>
      <c r="AH611" s="8" t="s">
        <v>1768</v>
      </c>
      <c r="AI611" s="8">
        <v>42856</v>
      </c>
      <c r="AJ611" s="8">
        <v>42856</v>
      </c>
      <c r="AK611" s="8">
        <v>43009</v>
      </c>
      <c r="AL611" s="9">
        <v>2017</v>
      </c>
      <c r="AM611" s="9"/>
      <c r="AN611" s="137"/>
      <c r="AO611" s="9"/>
      <c r="AP611" s="9"/>
      <c r="AQ611" s="9"/>
      <c r="AR611" s="9"/>
      <c r="AS611" s="9"/>
      <c r="AT611" s="9"/>
      <c r="AU611" s="9"/>
      <c r="AV611" s="9"/>
      <c r="AW611" s="9"/>
    </row>
    <row r="612" spans="1:49" s="143" customFormat="1" ht="56.25">
      <c r="A612" s="136">
        <v>7</v>
      </c>
      <c r="B612" s="136" t="s">
        <v>2278</v>
      </c>
      <c r="C612" s="136" t="s">
        <v>131</v>
      </c>
      <c r="D612" s="136" t="s">
        <v>2279</v>
      </c>
      <c r="E612" s="136" t="s">
        <v>71</v>
      </c>
      <c r="F612" s="136">
        <v>629749</v>
      </c>
      <c r="G612" s="10" t="s">
        <v>2280</v>
      </c>
      <c r="H612" s="136" t="s">
        <v>1395</v>
      </c>
      <c r="I612" s="9" t="s">
        <v>330</v>
      </c>
      <c r="J612" s="136" t="s">
        <v>136</v>
      </c>
      <c r="K612" s="136" t="s">
        <v>136</v>
      </c>
      <c r="L612" s="140" t="s">
        <v>137</v>
      </c>
      <c r="M612" s="140" t="s">
        <v>106</v>
      </c>
      <c r="N612" s="136" t="s">
        <v>223</v>
      </c>
      <c r="O612" s="137">
        <v>1464</v>
      </c>
      <c r="P612" s="137">
        <v>1464</v>
      </c>
      <c r="Q612" s="137">
        <v>1464</v>
      </c>
      <c r="R612" s="137">
        <f t="shared" ref="R612:R694" si="64">Q612*1.18</f>
        <v>1727.52</v>
      </c>
      <c r="S612" s="136" t="s">
        <v>73</v>
      </c>
      <c r="T612" s="140" t="s">
        <v>131</v>
      </c>
      <c r="U612" s="140" t="s">
        <v>224</v>
      </c>
      <c r="V612" s="8">
        <v>42736</v>
      </c>
      <c r="W612" s="8">
        <v>42736</v>
      </c>
      <c r="X612" s="8" t="s">
        <v>2281</v>
      </c>
      <c r="Y612" s="136" t="s">
        <v>2282</v>
      </c>
      <c r="Z612" s="9">
        <v>7707049388</v>
      </c>
      <c r="AA612" s="9">
        <v>690102001</v>
      </c>
      <c r="AB612" s="141" t="s">
        <v>2280</v>
      </c>
      <c r="AC612" s="136" t="s">
        <v>223</v>
      </c>
      <c r="AD612" s="9">
        <v>796</v>
      </c>
      <c r="AE612" s="9" t="s">
        <v>177</v>
      </c>
      <c r="AF612" s="155">
        <v>1</v>
      </c>
      <c r="AG612" s="142">
        <v>45</v>
      </c>
      <c r="AH612" s="175" t="s">
        <v>197</v>
      </c>
      <c r="AI612" s="8">
        <v>42736</v>
      </c>
      <c r="AJ612" s="8">
        <v>42736</v>
      </c>
      <c r="AK612" s="8">
        <v>43100</v>
      </c>
      <c r="AL612" s="9">
        <v>2017</v>
      </c>
      <c r="AM612" s="175"/>
      <c r="AN612" s="137"/>
      <c r="AO612" s="9"/>
      <c r="AP612" s="9"/>
      <c r="AQ612" s="9"/>
      <c r="AR612" s="9"/>
      <c r="AS612" s="9"/>
      <c r="AT612" s="9"/>
      <c r="AU612" s="9"/>
      <c r="AV612" s="9"/>
      <c r="AW612" s="9" t="s">
        <v>273</v>
      </c>
    </row>
    <row r="613" spans="1:49" s="143" customFormat="1" ht="33.75">
      <c r="A613" s="136">
        <v>7</v>
      </c>
      <c r="B613" s="136" t="s">
        <v>2283</v>
      </c>
      <c r="C613" s="136" t="s">
        <v>131</v>
      </c>
      <c r="D613" s="136" t="s">
        <v>2279</v>
      </c>
      <c r="E613" s="136" t="s">
        <v>71</v>
      </c>
      <c r="F613" s="136">
        <v>629750</v>
      </c>
      <c r="G613" s="10" t="s">
        <v>2284</v>
      </c>
      <c r="H613" s="136" t="s">
        <v>1395</v>
      </c>
      <c r="I613" s="9" t="s">
        <v>330</v>
      </c>
      <c r="J613" s="136" t="s">
        <v>136</v>
      </c>
      <c r="K613" s="136" t="s">
        <v>136</v>
      </c>
      <c r="L613" s="140" t="s">
        <v>137</v>
      </c>
      <c r="M613" s="140" t="s">
        <v>106</v>
      </c>
      <c r="N613" s="136" t="s">
        <v>223</v>
      </c>
      <c r="O613" s="137">
        <v>459.6</v>
      </c>
      <c r="P613" s="137">
        <v>459.6</v>
      </c>
      <c r="Q613" s="137">
        <v>459.6</v>
      </c>
      <c r="R613" s="137">
        <f t="shared" si="64"/>
        <v>542.32799999999997</v>
      </c>
      <c r="S613" s="136" t="s">
        <v>73</v>
      </c>
      <c r="T613" s="140" t="s">
        <v>131</v>
      </c>
      <c r="U613" s="140" t="s">
        <v>224</v>
      </c>
      <c r="V613" s="8">
        <v>42736</v>
      </c>
      <c r="W613" s="8">
        <v>42736</v>
      </c>
      <c r="X613" s="8" t="s">
        <v>2281</v>
      </c>
      <c r="Y613" s="155" t="s">
        <v>2285</v>
      </c>
      <c r="Z613" s="9">
        <v>7728037545</v>
      </c>
      <c r="AA613" s="9">
        <v>772801001</v>
      </c>
      <c r="AB613" s="175" t="s">
        <v>2286</v>
      </c>
      <c r="AC613" s="136" t="s">
        <v>595</v>
      </c>
      <c r="AD613" s="9">
        <v>796</v>
      </c>
      <c r="AE613" s="9" t="s">
        <v>177</v>
      </c>
      <c r="AF613" s="155">
        <v>1</v>
      </c>
      <c r="AG613" s="142">
        <v>45</v>
      </c>
      <c r="AH613" s="175" t="s">
        <v>197</v>
      </c>
      <c r="AI613" s="8">
        <v>42736</v>
      </c>
      <c r="AJ613" s="8">
        <v>42736</v>
      </c>
      <c r="AK613" s="8">
        <v>43100</v>
      </c>
      <c r="AL613" s="9">
        <v>2017</v>
      </c>
      <c r="AM613" s="175"/>
      <c r="AN613" s="137"/>
      <c r="AO613" s="9"/>
      <c r="AP613" s="9"/>
      <c r="AQ613" s="9"/>
      <c r="AR613" s="9"/>
      <c r="AS613" s="9"/>
      <c r="AT613" s="9"/>
      <c r="AU613" s="9"/>
      <c r="AV613" s="9"/>
      <c r="AW613" s="9" t="s">
        <v>273</v>
      </c>
    </row>
    <row r="614" spans="1:49" s="143" customFormat="1" ht="45">
      <c r="A614" s="136">
        <v>7</v>
      </c>
      <c r="B614" s="136" t="s">
        <v>2287</v>
      </c>
      <c r="C614" s="136" t="s">
        <v>131</v>
      </c>
      <c r="D614" s="136" t="s">
        <v>2288</v>
      </c>
      <c r="E614" s="136" t="s">
        <v>71</v>
      </c>
      <c r="F614" s="136">
        <v>629751</v>
      </c>
      <c r="G614" s="10" t="s">
        <v>2289</v>
      </c>
      <c r="H614" s="136" t="s">
        <v>1395</v>
      </c>
      <c r="I614" s="9" t="s">
        <v>2670</v>
      </c>
      <c r="J614" s="136" t="s">
        <v>136</v>
      </c>
      <c r="K614" s="136" t="s">
        <v>136</v>
      </c>
      <c r="L614" s="140" t="s">
        <v>137</v>
      </c>
      <c r="M614" s="140" t="s">
        <v>106</v>
      </c>
      <c r="N614" s="136" t="s">
        <v>223</v>
      </c>
      <c r="O614" s="137">
        <v>1483.2</v>
      </c>
      <c r="P614" s="137">
        <v>1483.2</v>
      </c>
      <c r="Q614" s="137">
        <v>1483.2</v>
      </c>
      <c r="R614" s="137">
        <f t="shared" si="64"/>
        <v>1750.1759999999999</v>
      </c>
      <c r="S614" s="140" t="s">
        <v>73</v>
      </c>
      <c r="T614" s="140" t="s">
        <v>131</v>
      </c>
      <c r="U614" s="140" t="s">
        <v>224</v>
      </c>
      <c r="V614" s="8">
        <v>42736</v>
      </c>
      <c r="W614" s="8">
        <v>42736</v>
      </c>
      <c r="X614" s="8" t="s">
        <v>2291</v>
      </c>
      <c r="Y614" s="155" t="s">
        <v>534</v>
      </c>
      <c r="Z614" s="9">
        <v>7726723362</v>
      </c>
      <c r="AA614" s="9">
        <v>772601001</v>
      </c>
      <c r="AB614" s="175" t="s">
        <v>2289</v>
      </c>
      <c r="AC614" s="136" t="s">
        <v>223</v>
      </c>
      <c r="AD614" s="9">
        <v>796</v>
      </c>
      <c r="AE614" s="9" t="s">
        <v>177</v>
      </c>
      <c r="AF614" s="155">
        <v>156</v>
      </c>
      <c r="AG614" s="142" t="s">
        <v>1505</v>
      </c>
      <c r="AH614" s="175" t="s">
        <v>2292</v>
      </c>
      <c r="AI614" s="8">
        <v>42736</v>
      </c>
      <c r="AJ614" s="8">
        <v>42736</v>
      </c>
      <c r="AK614" s="8">
        <v>43100</v>
      </c>
      <c r="AL614" s="9">
        <v>2017</v>
      </c>
      <c r="AM614" s="175" t="s">
        <v>1154</v>
      </c>
      <c r="AN614" s="137"/>
      <c r="AO614" s="9"/>
      <c r="AP614" s="9"/>
      <c r="AQ614" s="9"/>
      <c r="AR614" s="9"/>
      <c r="AS614" s="9"/>
      <c r="AT614" s="9"/>
      <c r="AU614" s="9"/>
      <c r="AV614" s="9"/>
      <c r="AW614" s="9" t="s">
        <v>273</v>
      </c>
    </row>
    <row r="615" spans="1:49" s="143" customFormat="1" ht="33.75">
      <c r="A615" s="136">
        <v>7</v>
      </c>
      <c r="B615" s="136" t="s">
        <v>2293</v>
      </c>
      <c r="C615" s="136" t="s">
        <v>131</v>
      </c>
      <c r="D615" s="136" t="s">
        <v>2279</v>
      </c>
      <c r="E615" s="136" t="s">
        <v>71</v>
      </c>
      <c r="F615" s="136">
        <v>629752</v>
      </c>
      <c r="G615" s="10" t="s">
        <v>2294</v>
      </c>
      <c r="H615" s="136" t="s">
        <v>1395</v>
      </c>
      <c r="I615" s="9" t="s">
        <v>330</v>
      </c>
      <c r="J615" s="136" t="s">
        <v>136</v>
      </c>
      <c r="K615" s="136" t="s">
        <v>136</v>
      </c>
      <c r="L615" s="140" t="s">
        <v>137</v>
      </c>
      <c r="M615" s="140" t="s">
        <v>106</v>
      </c>
      <c r="N615" s="136" t="s">
        <v>223</v>
      </c>
      <c r="O615" s="137">
        <v>674</v>
      </c>
      <c r="P615" s="137">
        <v>674</v>
      </c>
      <c r="Q615" s="137">
        <v>674</v>
      </c>
      <c r="R615" s="137">
        <f t="shared" si="64"/>
        <v>795.31999999999994</v>
      </c>
      <c r="S615" s="140" t="s">
        <v>73</v>
      </c>
      <c r="T615" s="140" t="s">
        <v>131</v>
      </c>
      <c r="U615" s="140" t="s">
        <v>156</v>
      </c>
      <c r="V615" s="8">
        <v>42736</v>
      </c>
      <c r="W615" s="8">
        <v>42736</v>
      </c>
      <c r="X615" s="8" t="s">
        <v>2281</v>
      </c>
      <c r="Y615" s="155" t="s">
        <v>2295</v>
      </c>
      <c r="Z615" s="9">
        <v>7710016640</v>
      </c>
      <c r="AA615" s="9">
        <v>771001001</v>
      </c>
      <c r="AB615" s="175" t="s">
        <v>2294</v>
      </c>
      <c r="AC615" s="136" t="s">
        <v>223</v>
      </c>
      <c r="AD615" s="9" t="s">
        <v>195</v>
      </c>
      <c r="AE615" s="9" t="s">
        <v>196</v>
      </c>
      <c r="AF615" s="155">
        <v>300</v>
      </c>
      <c r="AG615" s="142">
        <v>45</v>
      </c>
      <c r="AH615" s="175" t="s">
        <v>197</v>
      </c>
      <c r="AI615" s="8">
        <v>42736</v>
      </c>
      <c r="AJ615" s="8">
        <v>42736</v>
      </c>
      <c r="AK615" s="8">
        <v>43100</v>
      </c>
      <c r="AL615" s="9">
        <v>2017</v>
      </c>
      <c r="AM615" s="175"/>
      <c r="AN615" s="137"/>
      <c r="AO615" s="9"/>
      <c r="AP615" s="9"/>
      <c r="AQ615" s="9"/>
      <c r="AR615" s="9"/>
      <c r="AS615" s="9"/>
      <c r="AT615" s="9"/>
      <c r="AU615" s="9"/>
      <c r="AV615" s="9"/>
      <c r="AW615" s="9" t="s">
        <v>273</v>
      </c>
    </row>
    <row r="616" spans="1:49" s="143" customFormat="1" ht="33.75">
      <c r="A616" s="136">
        <v>7</v>
      </c>
      <c r="B616" s="136" t="s">
        <v>2296</v>
      </c>
      <c r="C616" s="136" t="s">
        <v>131</v>
      </c>
      <c r="D616" s="136" t="s">
        <v>2288</v>
      </c>
      <c r="E616" s="136" t="s">
        <v>71</v>
      </c>
      <c r="F616" s="136">
        <v>629753</v>
      </c>
      <c r="G616" s="10" t="s">
        <v>2297</v>
      </c>
      <c r="H616" s="136" t="s">
        <v>1395</v>
      </c>
      <c r="I616" s="9" t="s">
        <v>2653</v>
      </c>
      <c r="J616" s="136" t="s">
        <v>136</v>
      </c>
      <c r="K616" s="136" t="s">
        <v>136</v>
      </c>
      <c r="L616" s="140" t="s">
        <v>137</v>
      </c>
      <c r="M616" s="140" t="s">
        <v>106</v>
      </c>
      <c r="N616" s="136" t="s">
        <v>213</v>
      </c>
      <c r="O616" s="137">
        <v>3946</v>
      </c>
      <c r="P616" s="137">
        <v>3946</v>
      </c>
      <c r="Q616" s="137">
        <v>3946</v>
      </c>
      <c r="R616" s="137">
        <f t="shared" si="64"/>
        <v>4656.28</v>
      </c>
      <c r="S616" s="140" t="s">
        <v>73</v>
      </c>
      <c r="T616" s="140" t="s">
        <v>131</v>
      </c>
      <c r="U616" s="140" t="s">
        <v>224</v>
      </c>
      <c r="V616" s="8">
        <v>42736</v>
      </c>
      <c r="W616" s="8">
        <v>42736</v>
      </c>
      <c r="X616" s="136" t="s">
        <v>2298</v>
      </c>
      <c r="Y616" s="155" t="s">
        <v>2299</v>
      </c>
      <c r="Z616" s="9">
        <v>7714580857</v>
      </c>
      <c r="AA616" s="9">
        <v>770501001</v>
      </c>
      <c r="AB616" s="175" t="s">
        <v>2297</v>
      </c>
      <c r="AC616" s="136" t="s">
        <v>2300</v>
      </c>
      <c r="AD616" s="9">
        <v>796</v>
      </c>
      <c r="AE616" s="9" t="s">
        <v>177</v>
      </c>
      <c r="AF616" s="155">
        <v>9</v>
      </c>
      <c r="AG616" s="142" t="s">
        <v>1748</v>
      </c>
      <c r="AH616" s="175" t="s">
        <v>197</v>
      </c>
      <c r="AI616" s="8">
        <v>42736</v>
      </c>
      <c r="AJ616" s="8">
        <v>42736</v>
      </c>
      <c r="AK616" s="8">
        <v>43100</v>
      </c>
      <c r="AL616" s="9">
        <v>2017</v>
      </c>
      <c r="AM616" s="175"/>
      <c r="AN616" s="137"/>
      <c r="AO616" s="9"/>
      <c r="AP616" s="9"/>
      <c r="AQ616" s="9"/>
      <c r="AR616" s="9"/>
      <c r="AS616" s="9"/>
      <c r="AT616" s="9"/>
      <c r="AU616" s="9"/>
      <c r="AV616" s="9"/>
      <c r="AW616" s="9" t="s">
        <v>273</v>
      </c>
    </row>
    <row r="617" spans="1:49" s="143" customFormat="1" ht="33.75" customHeight="1">
      <c r="A617" s="136">
        <v>7</v>
      </c>
      <c r="B617" s="136" t="s">
        <v>2301</v>
      </c>
      <c r="C617" s="136" t="s">
        <v>131</v>
      </c>
      <c r="D617" s="136" t="s">
        <v>2288</v>
      </c>
      <c r="E617" s="136" t="s">
        <v>71</v>
      </c>
      <c r="F617" s="136">
        <v>629754</v>
      </c>
      <c r="G617" s="10" t="s">
        <v>2302</v>
      </c>
      <c r="H617" s="136" t="s">
        <v>1395</v>
      </c>
      <c r="I617" s="9" t="s">
        <v>317</v>
      </c>
      <c r="J617" s="136" t="s">
        <v>136</v>
      </c>
      <c r="K617" s="136" t="s">
        <v>136</v>
      </c>
      <c r="L617" s="140" t="s">
        <v>137</v>
      </c>
      <c r="M617" s="140" t="s">
        <v>106</v>
      </c>
      <c r="N617" s="136" t="s">
        <v>223</v>
      </c>
      <c r="O617" s="137">
        <v>5128</v>
      </c>
      <c r="P617" s="137">
        <v>5128</v>
      </c>
      <c r="Q617" s="137">
        <v>5128</v>
      </c>
      <c r="R617" s="137">
        <f t="shared" si="64"/>
        <v>6051.04</v>
      </c>
      <c r="S617" s="140" t="s">
        <v>73</v>
      </c>
      <c r="T617" s="140" t="s">
        <v>131</v>
      </c>
      <c r="U617" s="140" t="s">
        <v>224</v>
      </c>
      <c r="V617" s="8">
        <v>42736</v>
      </c>
      <c r="W617" s="8">
        <v>42736</v>
      </c>
      <c r="X617" s="136" t="s">
        <v>2303</v>
      </c>
      <c r="Y617" s="155" t="s">
        <v>2304</v>
      </c>
      <c r="Z617" s="9">
        <v>7713076301</v>
      </c>
      <c r="AA617" s="9">
        <v>420545001</v>
      </c>
      <c r="AB617" s="175" t="s">
        <v>2302</v>
      </c>
      <c r="AC617" s="136" t="s">
        <v>223</v>
      </c>
      <c r="AD617" s="9">
        <v>796</v>
      </c>
      <c r="AE617" s="9" t="s">
        <v>177</v>
      </c>
      <c r="AF617" s="155">
        <v>1</v>
      </c>
      <c r="AG617" s="142" t="s">
        <v>1505</v>
      </c>
      <c r="AH617" s="175" t="s">
        <v>2292</v>
      </c>
      <c r="AI617" s="8">
        <v>42736</v>
      </c>
      <c r="AJ617" s="8">
        <v>42736</v>
      </c>
      <c r="AK617" s="8">
        <v>43100</v>
      </c>
      <c r="AL617" s="9">
        <v>2017</v>
      </c>
      <c r="AM617" s="175" t="s">
        <v>1154</v>
      </c>
      <c r="AN617" s="137"/>
      <c r="AO617" s="9"/>
      <c r="AP617" s="9"/>
      <c r="AQ617" s="9"/>
      <c r="AR617" s="9"/>
      <c r="AS617" s="9"/>
      <c r="AT617" s="9"/>
      <c r="AU617" s="9"/>
      <c r="AV617" s="9"/>
      <c r="AW617" s="9" t="s">
        <v>273</v>
      </c>
    </row>
    <row r="618" spans="1:49" s="143" customFormat="1" ht="33.75" customHeight="1">
      <c r="A618" s="136">
        <v>7</v>
      </c>
      <c r="B618" s="136" t="s">
        <v>2305</v>
      </c>
      <c r="C618" s="136" t="s">
        <v>131</v>
      </c>
      <c r="D618" s="136" t="s">
        <v>2288</v>
      </c>
      <c r="E618" s="136" t="s">
        <v>71</v>
      </c>
      <c r="F618" s="136">
        <v>629755</v>
      </c>
      <c r="G618" s="10" t="s">
        <v>2306</v>
      </c>
      <c r="H618" s="136" t="s">
        <v>1395</v>
      </c>
      <c r="I618" s="9" t="s">
        <v>2653</v>
      </c>
      <c r="J618" s="136" t="s">
        <v>136</v>
      </c>
      <c r="K618" s="136" t="s">
        <v>136</v>
      </c>
      <c r="L618" s="140" t="s">
        <v>137</v>
      </c>
      <c r="M618" s="140" t="s">
        <v>106</v>
      </c>
      <c r="N618" s="136" t="s">
        <v>213</v>
      </c>
      <c r="O618" s="137">
        <v>2250</v>
      </c>
      <c r="P618" s="137">
        <v>2250</v>
      </c>
      <c r="Q618" s="137">
        <v>2250</v>
      </c>
      <c r="R618" s="137">
        <f t="shared" si="64"/>
        <v>2655</v>
      </c>
      <c r="S618" s="140" t="s">
        <v>214</v>
      </c>
      <c r="T618" s="140" t="s">
        <v>131</v>
      </c>
      <c r="U618" s="140" t="s">
        <v>215</v>
      </c>
      <c r="V618" s="8">
        <f>W618-45</f>
        <v>42671</v>
      </c>
      <c r="W618" s="8">
        <f>AI618-20</f>
        <v>42716</v>
      </c>
      <c r="X618" s="136"/>
      <c r="Y618" s="155"/>
      <c r="Z618" s="9"/>
      <c r="AA618" s="9"/>
      <c r="AB618" s="175" t="s">
        <v>2307</v>
      </c>
      <c r="AC618" s="136" t="s">
        <v>209</v>
      </c>
      <c r="AD618" s="9">
        <v>796</v>
      </c>
      <c r="AE618" s="9" t="s">
        <v>177</v>
      </c>
      <c r="AF618" s="155">
        <v>52</v>
      </c>
      <c r="AG618" s="142">
        <v>45</v>
      </c>
      <c r="AH618" s="175" t="s">
        <v>197</v>
      </c>
      <c r="AI618" s="8">
        <v>42736</v>
      </c>
      <c r="AJ618" s="8">
        <v>42736</v>
      </c>
      <c r="AK618" s="8">
        <v>43100</v>
      </c>
      <c r="AL618" s="9">
        <v>2017</v>
      </c>
      <c r="AM618" s="175"/>
      <c r="AN618" s="137"/>
      <c r="AO618" s="9"/>
      <c r="AP618" s="9"/>
      <c r="AQ618" s="9"/>
      <c r="AR618" s="9"/>
      <c r="AS618" s="9"/>
      <c r="AT618" s="9"/>
      <c r="AU618" s="9"/>
      <c r="AV618" s="9"/>
      <c r="AW618" s="9" t="s">
        <v>273</v>
      </c>
    </row>
    <row r="619" spans="1:49" s="143" customFormat="1" ht="33.75" customHeight="1">
      <c r="A619" s="210">
        <v>7</v>
      </c>
      <c r="B619" s="210" t="s">
        <v>2308</v>
      </c>
      <c r="C619" s="210" t="s">
        <v>131</v>
      </c>
      <c r="D619" s="210" t="s">
        <v>2288</v>
      </c>
      <c r="E619" s="210" t="s">
        <v>71</v>
      </c>
      <c r="F619" s="210">
        <v>629756</v>
      </c>
      <c r="G619" s="211" t="s">
        <v>2315</v>
      </c>
      <c r="H619" s="210" t="s">
        <v>1395</v>
      </c>
      <c r="I619" s="212" t="s">
        <v>2310</v>
      </c>
      <c r="J619" s="210" t="s">
        <v>2587</v>
      </c>
      <c r="K619" s="210" t="s">
        <v>136</v>
      </c>
      <c r="L619" s="213" t="s">
        <v>137</v>
      </c>
      <c r="M619" s="213" t="s">
        <v>471</v>
      </c>
      <c r="N619" s="210" t="s">
        <v>223</v>
      </c>
      <c r="O619" s="214">
        <v>14306</v>
      </c>
      <c r="P619" s="213" t="s">
        <v>471</v>
      </c>
      <c r="Q619" s="214">
        <v>14306</v>
      </c>
      <c r="R619" s="214">
        <f t="shared" si="64"/>
        <v>16881.079999999998</v>
      </c>
      <c r="S619" s="213" t="s">
        <v>73</v>
      </c>
      <c r="T619" s="213" t="s">
        <v>131</v>
      </c>
      <c r="U619" s="213" t="s">
        <v>224</v>
      </c>
      <c r="V619" s="215">
        <v>42736</v>
      </c>
      <c r="W619" s="215">
        <v>42736</v>
      </c>
      <c r="X619" s="210" t="s">
        <v>2303</v>
      </c>
      <c r="Y619" s="210" t="s">
        <v>2311</v>
      </c>
      <c r="Z619" s="212">
        <v>7740000076</v>
      </c>
      <c r="AA619" s="212">
        <v>482403001</v>
      </c>
      <c r="AB619" s="222" t="s">
        <v>2309</v>
      </c>
      <c r="AC619" s="210" t="s">
        <v>223</v>
      </c>
      <c r="AD619" s="212">
        <v>796</v>
      </c>
      <c r="AE619" s="212" t="s">
        <v>177</v>
      </c>
      <c r="AF619" s="223">
        <v>15000</v>
      </c>
      <c r="AG619" s="217" t="s">
        <v>1505</v>
      </c>
      <c r="AH619" s="222" t="s">
        <v>2292</v>
      </c>
      <c r="AI619" s="215">
        <v>42736</v>
      </c>
      <c r="AJ619" s="215">
        <v>42736</v>
      </c>
      <c r="AK619" s="215">
        <v>43100</v>
      </c>
      <c r="AL619" s="212">
        <v>2017</v>
      </c>
      <c r="AM619" s="222" t="s">
        <v>1154</v>
      </c>
      <c r="AN619" s="214"/>
      <c r="AO619" s="212"/>
      <c r="AP619" s="212"/>
      <c r="AQ619" s="212"/>
      <c r="AR619" s="212"/>
      <c r="AS619" s="212"/>
      <c r="AT619" s="212"/>
      <c r="AU619" s="212"/>
      <c r="AV619" s="212"/>
      <c r="AW619" s="212" t="s">
        <v>273</v>
      </c>
    </row>
    <row r="620" spans="1:49" s="143" customFormat="1" ht="33.75" customHeight="1">
      <c r="A620" s="194">
        <v>7</v>
      </c>
      <c r="B620" s="194" t="s">
        <v>2727</v>
      </c>
      <c r="C620" s="194" t="s">
        <v>2727</v>
      </c>
      <c r="D620" s="194" t="s">
        <v>1209</v>
      </c>
      <c r="E620" s="194" t="s">
        <v>71</v>
      </c>
      <c r="F620" s="194" t="s">
        <v>2727</v>
      </c>
      <c r="G620" s="195" t="s">
        <v>2739</v>
      </c>
      <c r="H620" s="194" t="s">
        <v>1395</v>
      </c>
      <c r="I620" s="196" t="s">
        <v>2310</v>
      </c>
      <c r="J620" s="194" t="s">
        <v>2587</v>
      </c>
      <c r="K620" s="194" t="s">
        <v>136</v>
      </c>
      <c r="L620" s="197" t="s">
        <v>137</v>
      </c>
      <c r="M620" s="197" t="s">
        <v>106</v>
      </c>
      <c r="N620" s="194" t="s">
        <v>223</v>
      </c>
      <c r="O620" s="198">
        <v>3486</v>
      </c>
      <c r="P620" s="198">
        <v>3486</v>
      </c>
      <c r="Q620" s="198">
        <v>3486</v>
      </c>
      <c r="R620" s="198">
        <f t="shared" ref="R620" si="65">Q620*1.18</f>
        <v>4113.4799999999996</v>
      </c>
      <c r="S620" s="197" t="s">
        <v>73</v>
      </c>
      <c r="T620" s="197" t="s">
        <v>131</v>
      </c>
      <c r="U620" s="197" t="s">
        <v>224</v>
      </c>
      <c r="V620" s="199">
        <v>42736</v>
      </c>
      <c r="W620" s="199">
        <v>42736</v>
      </c>
      <c r="X620" s="194" t="s">
        <v>2303</v>
      </c>
      <c r="Y620" s="194" t="s">
        <v>2311</v>
      </c>
      <c r="Z620" s="196">
        <v>7740000076</v>
      </c>
      <c r="AA620" s="196">
        <v>482403001</v>
      </c>
      <c r="AB620" s="207" t="s">
        <v>2309</v>
      </c>
      <c r="AC620" s="194" t="s">
        <v>223</v>
      </c>
      <c r="AD620" s="196">
        <v>796</v>
      </c>
      <c r="AE620" s="196" t="s">
        <v>177</v>
      </c>
      <c r="AF620" s="208">
        <v>15000</v>
      </c>
      <c r="AG620" s="201" t="s">
        <v>1505</v>
      </c>
      <c r="AH620" s="207" t="s">
        <v>2292</v>
      </c>
      <c r="AI620" s="199">
        <v>42736</v>
      </c>
      <c r="AJ620" s="199">
        <v>42736</v>
      </c>
      <c r="AK620" s="199">
        <v>43100</v>
      </c>
      <c r="AL620" s="196">
        <v>2017</v>
      </c>
      <c r="AM620" s="207" t="s">
        <v>1154</v>
      </c>
      <c r="AN620" s="198"/>
      <c r="AO620" s="196"/>
      <c r="AP620" s="196"/>
      <c r="AQ620" s="196"/>
      <c r="AR620" s="196"/>
      <c r="AS620" s="196"/>
      <c r="AT620" s="196"/>
      <c r="AU620" s="196"/>
      <c r="AV620" s="196"/>
      <c r="AW620" s="196" t="s">
        <v>273</v>
      </c>
    </row>
    <row r="621" spans="1:49" s="143" customFormat="1" ht="33.75" customHeight="1">
      <c r="A621" s="194">
        <v>7</v>
      </c>
      <c r="B621" s="194" t="s">
        <v>2727</v>
      </c>
      <c r="C621" s="194" t="s">
        <v>2727</v>
      </c>
      <c r="D621" s="194" t="s">
        <v>2728</v>
      </c>
      <c r="E621" s="194" t="s">
        <v>71</v>
      </c>
      <c r="F621" s="194" t="s">
        <v>2727</v>
      </c>
      <c r="G621" s="195" t="s">
        <v>2740</v>
      </c>
      <c r="H621" s="194" t="s">
        <v>1395</v>
      </c>
      <c r="I621" s="196" t="s">
        <v>2310</v>
      </c>
      <c r="J621" s="194" t="s">
        <v>2587</v>
      </c>
      <c r="K621" s="194" t="s">
        <v>136</v>
      </c>
      <c r="L621" s="197" t="s">
        <v>137</v>
      </c>
      <c r="M621" s="197" t="s">
        <v>106</v>
      </c>
      <c r="N621" s="194" t="s">
        <v>223</v>
      </c>
      <c r="O621" s="198">
        <v>1280</v>
      </c>
      <c r="P621" s="198">
        <v>1280</v>
      </c>
      <c r="Q621" s="198">
        <v>1280</v>
      </c>
      <c r="R621" s="198">
        <f t="shared" ref="R621:R622" si="66">Q621*1.18</f>
        <v>1510.3999999999999</v>
      </c>
      <c r="S621" s="197" t="s">
        <v>73</v>
      </c>
      <c r="T621" s="197" t="s">
        <v>131</v>
      </c>
      <c r="U621" s="197" t="s">
        <v>224</v>
      </c>
      <c r="V621" s="199">
        <v>42736</v>
      </c>
      <c r="W621" s="199">
        <v>42736</v>
      </c>
      <c r="X621" s="194" t="s">
        <v>2303</v>
      </c>
      <c r="Y621" s="194" t="s">
        <v>2311</v>
      </c>
      <c r="Z621" s="196">
        <v>7740000076</v>
      </c>
      <c r="AA621" s="196">
        <v>482403001</v>
      </c>
      <c r="AB621" s="207" t="s">
        <v>2309</v>
      </c>
      <c r="AC621" s="194" t="s">
        <v>223</v>
      </c>
      <c r="AD621" s="196">
        <v>796</v>
      </c>
      <c r="AE621" s="196" t="s">
        <v>177</v>
      </c>
      <c r="AF621" s="208">
        <v>15000</v>
      </c>
      <c r="AG621" s="201" t="s">
        <v>1505</v>
      </c>
      <c r="AH621" s="207" t="s">
        <v>2292</v>
      </c>
      <c r="AI621" s="199">
        <v>42736</v>
      </c>
      <c r="AJ621" s="199">
        <v>42736</v>
      </c>
      <c r="AK621" s="199">
        <v>43100</v>
      </c>
      <c r="AL621" s="196">
        <v>2017</v>
      </c>
      <c r="AM621" s="207" t="s">
        <v>1154</v>
      </c>
      <c r="AN621" s="198"/>
      <c r="AO621" s="196"/>
      <c r="AP621" s="196"/>
      <c r="AQ621" s="196"/>
      <c r="AR621" s="196"/>
      <c r="AS621" s="196"/>
      <c r="AT621" s="196"/>
      <c r="AU621" s="196"/>
      <c r="AV621" s="196"/>
      <c r="AW621" s="196" t="s">
        <v>273</v>
      </c>
    </row>
    <row r="622" spans="1:49" s="143" customFormat="1" ht="33.75" customHeight="1">
      <c r="A622" s="194">
        <v>7</v>
      </c>
      <c r="B622" s="194" t="s">
        <v>2727</v>
      </c>
      <c r="C622" s="194" t="s">
        <v>2727</v>
      </c>
      <c r="D622" s="194" t="s">
        <v>2729</v>
      </c>
      <c r="E622" s="194" t="s">
        <v>71</v>
      </c>
      <c r="F622" s="194" t="s">
        <v>2727</v>
      </c>
      <c r="G622" s="195" t="s">
        <v>2741</v>
      </c>
      <c r="H622" s="194" t="s">
        <v>1395</v>
      </c>
      <c r="I622" s="196" t="s">
        <v>2310</v>
      </c>
      <c r="J622" s="194" t="s">
        <v>2587</v>
      </c>
      <c r="K622" s="194" t="s">
        <v>136</v>
      </c>
      <c r="L622" s="197" t="s">
        <v>137</v>
      </c>
      <c r="M622" s="197" t="s">
        <v>106</v>
      </c>
      <c r="N622" s="194" t="s">
        <v>223</v>
      </c>
      <c r="O622" s="198">
        <v>1200</v>
      </c>
      <c r="P622" s="198">
        <v>1200</v>
      </c>
      <c r="Q622" s="198">
        <v>1200</v>
      </c>
      <c r="R622" s="198">
        <f t="shared" si="66"/>
        <v>1416</v>
      </c>
      <c r="S622" s="197" t="s">
        <v>73</v>
      </c>
      <c r="T622" s="197" t="s">
        <v>131</v>
      </c>
      <c r="U622" s="197" t="s">
        <v>224</v>
      </c>
      <c r="V622" s="199">
        <v>42736</v>
      </c>
      <c r="W622" s="199">
        <v>42736</v>
      </c>
      <c r="X622" s="194" t="s">
        <v>2303</v>
      </c>
      <c r="Y622" s="194" t="s">
        <v>2311</v>
      </c>
      <c r="Z622" s="196">
        <v>7740000076</v>
      </c>
      <c r="AA622" s="196">
        <v>482403001</v>
      </c>
      <c r="AB622" s="207" t="s">
        <v>2309</v>
      </c>
      <c r="AC622" s="194" t="s">
        <v>223</v>
      </c>
      <c r="AD622" s="196">
        <v>796</v>
      </c>
      <c r="AE622" s="196" t="s">
        <v>177</v>
      </c>
      <c r="AF622" s="208">
        <v>15000</v>
      </c>
      <c r="AG622" s="201" t="s">
        <v>1505</v>
      </c>
      <c r="AH622" s="207" t="s">
        <v>2292</v>
      </c>
      <c r="AI622" s="199">
        <v>42736</v>
      </c>
      <c r="AJ622" s="199">
        <v>42736</v>
      </c>
      <c r="AK622" s="199">
        <v>43100</v>
      </c>
      <c r="AL622" s="196">
        <v>2017</v>
      </c>
      <c r="AM622" s="207" t="s">
        <v>1154</v>
      </c>
      <c r="AN622" s="198"/>
      <c r="AO622" s="196"/>
      <c r="AP622" s="196"/>
      <c r="AQ622" s="196"/>
      <c r="AR622" s="196"/>
      <c r="AS622" s="196"/>
      <c r="AT622" s="196"/>
      <c r="AU622" s="196"/>
      <c r="AV622" s="196"/>
      <c r="AW622" s="196" t="s">
        <v>273</v>
      </c>
    </row>
    <row r="623" spans="1:49" s="143" customFormat="1" ht="33.75" customHeight="1">
      <c r="A623" s="194">
        <v>7</v>
      </c>
      <c r="B623" s="194" t="s">
        <v>2727</v>
      </c>
      <c r="C623" s="194" t="s">
        <v>2727</v>
      </c>
      <c r="D623" s="194" t="s">
        <v>1477</v>
      </c>
      <c r="E623" s="194" t="s">
        <v>71</v>
      </c>
      <c r="F623" s="194" t="s">
        <v>2727</v>
      </c>
      <c r="G623" s="195" t="s">
        <v>2742</v>
      </c>
      <c r="H623" s="194" t="s">
        <v>1395</v>
      </c>
      <c r="I623" s="196" t="s">
        <v>2310</v>
      </c>
      <c r="J623" s="194" t="s">
        <v>2587</v>
      </c>
      <c r="K623" s="194" t="s">
        <v>136</v>
      </c>
      <c r="L623" s="197" t="s">
        <v>137</v>
      </c>
      <c r="M623" s="197" t="s">
        <v>106</v>
      </c>
      <c r="N623" s="194" t="s">
        <v>223</v>
      </c>
      <c r="O623" s="198">
        <v>2280</v>
      </c>
      <c r="P623" s="198">
        <v>2280</v>
      </c>
      <c r="Q623" s="198">
        <v>2280</v>
      </c>
      <c r="R623" s="198">
        <f t="shared" ref="R623:R626" si="67">Q623*1.18</f>
        <v>2690.3999999999996</v>
      </c>
      <c r="S623" s="197" t="s">
        <v>73</v>
      </c>
      <c r="T623" s="197" t="s">
        <v>131</v>
      </c>
      <c r="U623" s="197" t="s">
        <v>224</v>
      </c>
      <c r="V623" s="199">
        <v>42736</v>
      </c>
      <c r="W623" s="199">
        <v>42736</v>
      </c>
      <c r="X623" s="194" t="s">
        <v>2303</v>
      </c>
      <c r="Y623" s="194" t="s">
        <v>2311</v>
      </c>
      <c r="Z623" s="196">
        <v>7740000076</v>
      </c>
      <c r="AA623" s="196">
        <v>482403001</v>
      </c>
      <c r="AB623" s="207" t="s">
        <v>2309</v>
      </c>
      <c r="AC623" s="194" t="s">
        <v>223</v>
      </c>
      <c r="AD623" s="196">
        <v>796</v>
      </c>
      <c r="AE623" s="196" t="s">
        <v>177</v>
      </c>
      <c r="AF623" s="208">
        <v>15000</v>
      </c>
      <c r="AG623" s="201" t="s">
        <v>1505</v>
      </c>
      <c r="AH623" s="207" t="s">
        <v>2292</v>
      </c>
      <c r="AI623" s="199">
        <v>42736</v>
      </c>
      <c r="AJ623" s="199">
        <v>42736</v>
      </c>
      <c r="AK623" s="199">
        <v>43100</v>
      </c>
      <c r="AL623" s="196">
        <v>2017</v>
      </c>
      <c r="AM623" s="207" t="s">
        <v>1154</v>
      </c>
      <c r="AN623" s="198"/>
      <c r="AO623" s="196"/>
      <c r="AP623" s="196"/>
      <c r="AQ623" s="196"/>
      <c r="AR623" s="196"/>
      <c r="AS623" s="196"/>
      <c r="AT623" s="196"/>
      <c r="AU623" s="196"/>
      <c r="AV623" s="196"/>
      <c r="AW623" s="196" t="s">
        <v>273</v>
      </c>
    </row>
    <row r="624" spans="1:49" s="143" customFormat="1" ht="33.75" customHeight="1">
      <c r="A624" s="194">
        <v>7</v>
      </c>
      <c r="B624" s="194" t="s">
        <v>2727</v>
      </c>
      <c r="C624" s="194" t="s">
        <v>2727</v>
      </c>
      <c r="D624" s="194" t="s">
        <v>2730</v>
      </c>
      <c r="E624" s="194" t="s">
        <v>71</v>
      </c>
      <c r="F624" s="194" t="s">
        <v>2727</v>
      </c>
      <c r="G624" s="195" t="s">
        <v>2743</v>
      </c>
      <c r="H624" s="194" t="s">
        <v>1395</v>
      </c>
      <c r="I624" s="196" t="s">
        <v>2310</v>
      </c>
      <c r="J624" s="194" t="s">
        <v>2587</v>
      </c>
      <c r="K624" s="194" t="s">
        <v>136</v>
      </c>
      <c r="L624" s="197" t="s">
        <v>137</v>
      </c>
      <c r="M624" s="197" t="s">
        <v>106</v>
      </c>
      <c r="N624" s="194" t="s">
        <v>223</v>
      </c>
      <c r="O624" s="198">
        <v>1480</v>
      </c>
      <c r="P624" s="198">
        <v>1480</v>
      </c>
      <c r="Q624" s="198">
        <v>1480</v>
      </c>
      <c r="R624" s="198">
        <f t="shared" si="67"/>
        <v>1746.3999999999999</v>
      </c>
      <c r="S624" s="197" t="s">
        <v>73</v>
      </c>
      <c r="T624" s="197" t="s">
        <v>131</v>
      </c>
      <c r="U624" s="197" t="s">
        <v>224</v>
      </c>
      <c r="V624" s="199">
        <v>42736</v>
      </c>
      <c r="W624" s="199">
        <v>42736</v>
      </c>
      <c r="X624" s="194" t="s">
        <v>2303</v>
      </c>
      <c r="Y624" s="194" t="s">
        <v>2311</v>
      </c>
      <c r="Z624" s="196">
        <v>7740000076</v>
      </c>
      <c r="AA624" s="196">
        <v>482403001</v>
      </c>
      <c r="AB624" s="207" t="s">
        <v>2309</v>
      </c>
      <c r="AC624" s="194" t="s">
        <v>223</v>
      </c>
      <c r="AD624" s="196">
        <v>796</v>
      </c>
      <c r="AE624" s="196" t="s">
        <v>177</v>
      </c>
      <c r="AF624" s="208">
        <v>15000</v>
      </c>
      <c r="AG624" s="201" t="s">
        <v>1505</v>
      </c>
      <c r="AH624" s="207" t="s">
        <v>2292</v>
      </c>
      <c r="AI624" s="199">
        <v>42736</v>
      </c>
      <c r="AJ624" s="199">
        <v>42736</v>
      </c>
      <c r="AK624" s="199">
        <v>43100</v>
      </c>
      <c r="AL624" s="196">
        <v>2017</v>
      </c>
      <c r="AM624" s="207" t="s">
        <v>1154</v>
      </c>
      <c r="AN624" s="198"/>
      <c r="AO624" s="196"/>
      <c r="AP624" s="196"/>
      <c r="AQ624" s="196"/>
      <c r="AR624" s="196"/>
      <c r="AS624" s="196"/>
      <c r="AT624" s="196"/>
      <c r="AU624" s="196"/>
      <c r="AV624" s="196"/>
      <c r="AW624" s="196" t="s">
        <v>273</v>
      </c>
    </row>
    <row r="625" spans="1:49" s="143" customFormat="1" ht="33.75" customHeight="1">
      <c r="A625" s="194">
        <v>7</v>
      </c>
      <c r="B625" s="194" t="s">
        <v>2727</v>
      </c>
      <c r="C625" s="194" t="s">
        <v>2727</v>
      </c>
      <c r="D625" s="194" t="s">
        <v>2731</v>
      </c>
      <c r="E625" s="194" t="s">
        <v>71</v>
      </c>
      <c r="F625" s="194" t="s">
        <v>2727</v>
      </c>
      <c r="G625" s="195" t="s">
        <v>2744</v>
      </c>
      <c r="H625" s="194" t="s">
        <v>1395</v>
      </c>
      <c r="I625" s="196" t="s">
        <v>2310</v>
      </c>
      <c r="J625" s="194" t="s">
        <v>2587</v>
      </c>
      <c r="K625" s="194" t="s">
        <v>136</v>
      </c>
      <c r="L625" s="197" t="s">
        <v>137</v>
      </c>
      <c r="M625" s="197" t="s">
        <v>106</v>
      </c>
      <c r="N625" s="194" t="s">
        <v>223</v>
      </c>
      <c r="O625" s="198">
        <v>1120</v>
      </c>
      <c r="P625" s="198">
        <v>1120</v>
      </c>
      <c r="Q625" s="198">
        <v>1120</v>
      </c>
      <c r="R625" s="198">
        <f t="shared" si="67"/>
        <v>1321.6</v>
      </c>
      <c r="S625" s="197" t="s">
        <v>73</v>
      </c>
      <c r="T625" s="197" t="s">
        <v>131</v>
      </c>
      <c r="U625" s="197" t="s">
        <v>224</v>
      </c>
      <c r="V625" s="199">
        <v>42736</v>
      </c>
      <c r="W625" s="199">
        <v>42736</v>
      </c>
      <c r="X625" s="194" t="s">
        <v>2303</v>
      </c>
      <c r="Y625" s="194" t="s">
        <v>2311</v>
      </c>
      <c r="Z625" s="196">
        <v>7740000076</v>
      </c>
      <c r="AA625" s="196">
        <v>482403001</v>
      </c>
      <c r="AB625" s="207" t="s">
        <v>2309</v>
      </c>
      <c r="AC625" s="194" t="s">
        <v>223</v>
      </c>
      <c r="AD625" s="196">
        <v>796</v>
      </c>
      <c r="AE625" s="196" t="s">
        <v>177</v>
      </c>
      <c r="AF625" s="208">
        <v>15000</v>
      </c>
      <c r="AG625" s="201" t="s">
        <v>1505</v>
      </c>
      <c r="AH625" s="207" t="s">
        <v>2292</v>
      </c>
      <c r="AI625" s="199">
        <v>42736</v>
      </c>
      <c r="AJ625" s="199">
        <v>42736</v>
      </c>
      <c r="AK625" s="199">
        <v>43100</v>
      </c>
      <c r="AL625" s="196">
        <v>2017</v>
      </c>
      <c r="AM625" s="207" t="s">
        <v>1154</v>
      </c>
      <c r="AN625" s="198"/>
      <c r="AO625" s="196"/>
      <c r="AP625" s="196"/>
      <c r="AQ625" s="196"/>
      <c r="AR625" s="196"/>
      <c r="AS625" s="196"/>
      <c r="AT625" s="196"/>
      <c r="AU625" s="196"/>
      <c r="AV625" s="196"/>
      <c r="AW625" s="196" t="s">
        <v>273</v>
      </c>
    </row>
    <row r="626" spans="1:49" s="143" customFormat="1" ht="33.75" customHeight="1">
      <c r="A626" s="194">
        <v>7</v>
      </c>
      <c r="B626" s="194" t="s">
        <v>2727</v>
      </c>
      <c r="C626" s="194" t="s">
        <v>2727</v>
      </c>
      <c r="D626" s="194" t="s">
        <v>1647</v>
      </c>
      <c r="E626" s="194" t="s">
        <v>71</v>
      </c>
      <c r="F626" s="194" t="s">
        <v>2727</v>
      </c>
      <c r="G626" s="195" t="s">
        <v>2745</v>
      </c>
      <c r="H626" s="194" t="s">
        <v>1395</v>
      </c>
      <c r="I626" s="196" t="s">
        <v>2310</v>
      </c>
      <c r="J626" s="194" t="s">
        <v>2587</v>
      </c>
      <c r="K626" s="194" t="s">
        <v>136</v>
      </c>
      <c r="L626" s="197" t="s">
        <v>137</v>
      </c>
      <c r="M626" s="197" t="s">
        <v>106</v>
      </c>
      <c r="N626" s="194" t="s">
        <v>223</v>
      </c>
      <c r="O626" s="198">
        <v>380</v>
      </c>
      <c r="P626" s="198">
        <v>380</v>
      </c>
      <c r="Q626" s="198">
        <v>380</v>
      </c>
      <c r="R626" s="198">
        <f t="shared" si="67"/>
        <v>448.4</v>
      </c>
      <c r="S626" s="197" t="s">
        <v>73</v>
      </c>
      <c r="T626" s="197" t="s">
        <v>131</v>
      </c>
      <c r="U626" s="197" t="s">
        <v>224</v>
      </c>
      <c r="V626" s="199">
        <v>42736</v>
      </c>
      <c r="W626" s="199">
        <v>42736</v>
      </c>
      <c r="X626" s="194" t="s">
        <v>2303</v>
      </c>
      <c r="Y626" s="194" t="s">
        <v>2311</v>
      </c>
      <c r="Z626" s="196">
        <v>7740000076</v>
      </c>
      <c r="AA626" s="196">
        <v>482403001</v>
      </c>
      <c r="AB626" s="207" t="s">
        <v>2309</v>
      </c>
      <c r="AC626" s="194" t="s">
        <v>223</v>
      </c>
      <c r="AD626" s="196">
        <v>796</v>
      </c>
      <c r="AE626" s="196" t="s">
        <v>177</v>
      </c>
      <c r="AF626" s="208">
        <v>15000</v>
      </c>
      <c r="AG626" s="201" t="s">
        <v>1505</v>
      </c>
      <c r="AH626" s="207" t="s">
        <v>2292</v>
      </c>
      <c r="AI626" s="199">
        <v>42736</v>
      </c>
      <c r="AJ626" s="199">
        <v>42736</v>
      </c>
      <c r="AK626" s="199">
        <v>43100</v>
      </c>
      <c r="AL626" s="196">
        <v>2017</v>
      </c>
      <c r="AM626" s="207" t="s">
        <v>1154</v>
      </c>
      <c r="AN626" s="198"/>
      <c r="AO626" s="196"/>
      <c r="AP626" s="196"/>
      <c r="AQ626" s="196"/>
      <c r="AR626" s="196"/>
      <c r="AS626" s="196"/>
      <c r="AT626" s="196"/>
      <c r="AU626" s="196"/>
      <c r="AV626" s="196"/>
      <c r="AW626" s="196" t="s">
        <v>273</v>
      </c>
    </row>
    <row r="627" spans="1:49" s="143" customFormat="1" ht="33.75" customHeight="1">
      <c r="A627" s="194">
        <v>7</v>
      </c>
      <c r="B627" s="194" t="s">
        <v>2727</v>
      </c>
      <c r="C627" s="194" t="s">
        <v>2727</v>
      </c>
      <c r="D627" s="194" t="s">
        <v>2732</v>
      </c>
      <c r="E627" s="194" t="s">
        <v>71</v>
      </c>
      <c r="F627" s="194" t="s">
        <v>2727</v>
      </c>
      <c r="G627" s="195" t="s">
        <v>2746</v>
      </c>
      <c r="H627" s="194" t="s">
        <v>1395</v>
      </c>
      <c r="I627" s="196" t="s">
        <v>2310</v>
      </c>
      <c r="J627" s="194" t="s">
        <v>2587</v>
      </c>
      <c r="K627" s="194" t="s">
        <v>136</v>
      </c>
      <c r="L627" s="197" t="s">
        <v>137</v>
      </c>
      <c r="M627" s="197" t="s">
        <v>106</v>
      </c>
      <c r="N627" s="194" t="s">
        <v>223</v>
      </c>
      <c r="O627" s="198">
        <v>1320</v>
      </c>
      <c r="P627" s="198">
        <v>1320</v>
      </c>
      <c r="Q627" s="198">
        <v>1320</v>
      </c>
      <c r="R627" s="198">
        <f t="shared" ref="R627" si="68">Q627*1.18</f>
        <v>1557.6</v>
      </c>
      <c r="S627" s="197" t="s">
        <v>73</v>
      </c>
      <c r="T627" s="197" t="s">
        <v>131</v>
      </c>
      <c r="U627" s="197" t="s">
        <v>224</v>
      </c>
      <c r="V627" s="199">
        <v>42736</v>
      </c>
      <c r="W627" s="199">
        <v>42736</v>
      </c>
      <c r="X627" s="194" t="s">
        <v>2303</v>
      </c>
      <c r="Y627" s="194" t="s">
        <v>2311</v>
      </c>
      <c r="Z627" s="196">
        <v>7740000076</v>
      </c>
      <c r="AA627" s="196">
        <v>482403001</v>
      </c>
      <c r="AB627" s="207" t="s">
        <v>2309</v>
      </c>
      <c r="AC627" s="194" t="s">
        <v>223</v>
      </c>
      <c r="AD627" s="196">
        <v>796</v>
      </c>
      <c r="AE627" s="196" t="s">
        <v>177</v>
      </c>
      <c r="AF627" s="208">
        <v>15000</v>
      </c>
      <c r="AG627" s="201" t="s">
        <v>1505</v>
      </c>
      <c r="AH627" s="207" t="s">
        <v>2292</v>
      </c>
      <c r="AI627" s="199">
        <v>42736</v>
      </c>
      <c r="AJ627" s="199">
        <v>42736</v>
      </c>
      <c r="AK627" s="199">
        <v>43100</v>
      </c>
      <c r="AL627" s="196">
        <v>2017</v>
      </c>
      <c r="AM627" s="207" t="s">
        <v>1154</v>
      </c>
      <c r="AN627" s="198"/>
      <c r="AO627" s="196"/>
      <c r="AP627" s="196"/>
      <c r="AQ627" s="196"/>
      <c r="AR627" s="196"/>
      <c r="AS627" s="196"/>
      <c r="AT627" s="196"/>
      <c r="AU627" s="196"/>
      <c r="AV627" s="196"/>
      <c r="AW627" s="196" t="s">
        <v>273</v>
      </c>
    </row>
    <row r="628" spans="1:49" s="143" customFormat="1" ht="33.75" customHeight="1">
      <c r="A628" s="194">
        <v>7</v>
      </c>
      <c r="B628" s="194" t="s">
        <v>2727</v>
      </c>
      <c r="C628" s="194" t="s">
        <v>2727</v>
      </c>
      <c r="D628" s="194" t="s">
        <v>2733</v>
      </c>
      <c r="E628" s="194" t="s">
        <v>71</v>
      </c>
      <c r="F628" s="194" t="s">
        <v>2727</v>
      </c>
      <c r="G628" s="195" t="s">
        <v>2747</v>
      </c>
      <c r="H628" s="194" t="s">
        <v>1395</v>
      </c>
      <c r="I628" s="196" t="s">
        <v>2310</v>
      </c>
      <c r="J628" s="194" t="s">
        <v>2587</v>
      </c>
      <c r="K628" s="194" t="s">
        <v>136</v>
      </c>
      <c r="L628" s="197" t="s">
        <v>137</v>
      </c>
      <c r="M628" s="197" t="s">
        <v>106</v>
      </c>
      <c r="N628" s="194" t="s">
        <v>223</v>
      </c>
      <c r="O628" s="198">
        <v>1760</v>
      </c>
      <c r="P628" s="198">
        <v>1760</v>
      </c>
      <c r="Q628" s="198">
        <v>1760</v>
      </c>
      <c r="R628" s="198">
        <f t="shared" ref="R628" si="69">Q628*1.18</f>
        <v>2076.7999999999997</v>
      </c>
      <c r="S628" s="197" t="s">
        <v>73</v>
      </c>
      <c r="T628" s="197" t="s">
        <v>131</v>
      </c>
      <c r="U628" s="197" t="s">
        <v>224</v>
      </c>
      <c r="V628" s="199">
        <v>42736</v>
      </c>
      <c r="W628" s="199">
        <v>42736</v>
      </c>
      <c r="X628" s="194" t="s">
        <v>2303</v>
      </c>
      <c r="Y628" s="194" t="s">
        <v>2311</v>
      </c>
      <c r="Z628" s="196">
        <v>7740000076</v>
      </c>
      <c r="AA628" s="196">
        <v>482403001</v>
      </c>
      <c r="AB628" s="207" t="s">
        <v>2309</v>
      </c>
      <c r="AC628" s="194" t="s">
        <v>223</v>
      </c>
      <c r="AD628" s="196">
        <v>796</v>
      </c>
      <c r="AE628" s="196" t="s">
        <v>177</v>
      </c>
      <c r="AF628" s="208">
        <v>15000</v>
      </c>
      <c r="AG628" s="201" t="s">
        <v>1505</v>
      </c>
      <c r="AH628" s="207" t="s">
        <v>2292</v>
      </c>
      <c r="AI628" s="199">
        <v>42736</v>
      </c>
      <c r="AJ628" s="199">
        <v>42736</v>
      </c>
      <c r="AK628" s="199">
        <v>43100</v>
      </c>
      <c r="AL628" s="196">
        <v>2017</v>
      </c>
      <c r="AM628" s="207" t="s">
        <v>1154</v>
      </c>
      <c r="AN628" s="198"/>
      <c r="AO628" s="196"/>
      <c r="AP628" s="196"/>
      <c r="AQ628" s="196"/>
      <c r="AR628" s="196"/>
      <c r="AS628" s="196"/>
      <c r="AT628" s="196"/>
      <c r="AU628" s="196"/>
      <c r="AV628" s="196"/>
      <c r="AW628" s="196" t="s">
        <v>273</v>
      </c>
    </row>
    <row r="629" spans="1:49" s="143" customFormat="1" ht="33.75" customHeight="1">
      <c r="A629" s="210">
        <v>7</v>
      </c>
      <c r="B629" s="210" t="s">
        <v>2312</v>
      </c>
      <c r="C629" s="210" t="s">
        <v>131</v>
      </c>
      <c r="D629" s="210" t="s">
        <v>2288</v>
      </c>
      <c r="E629" s="210" t="s">
        <v>71</v>
      </c>
      <c r="F629" s="210">
        <v>629757</v>
      </c>
      <c r="G629" s="211" t="s">
        <v>2738</v>
      </c>
      <c r="H629" s="210" t="s">
        <v>1395</v>
      </c>
      <c r="I629" s="212" t="s">
        <v>2310</v>
      </c>
      <c r="J629" s="210" t="s">
        <v>2587</v>
      </c>
      <c r="K629" s="210" t="s">
        <v>136</v>
      </c>
      <c r="L629" s="213" t="s">
        <v>137</v>
      </c>
      <c r="M629" s="213" t="s">
        <v>471</v>
      </c>
      <c r="N629" s="210" t="s">
        <v>223</v>
      </c>
      <c r="O629" s="214">
        <v>25233</v>
      </c>
      <c r="P629" s="213" t="s">
        <v>471</v>
      </c>
      <c r="Q629" s="214">
        <v>25233</v>
      </c>
      <c r="R629" s="214">
        <f t="shared" si="64"/>
        <v>29774.94</v>
      </c>
      <c r="S629" s="213" t="s">
        <v>73</v>
      </c>
      <c r="T629" s="213" t="s">
        <v>131</v>
      </c>
      <c r="U629" s="213" t="s">
        <v>224</v>
      </c>
      <c r="V629" s="215">
        <v>42736</v>
      </c>
      <c r="W629" s="215">
        <v>42736</v>
      </c>
      <c r="X629" s="210" t="s">
        <v>2303</v>
      </c>
      <c r="Y629" s="210" t="s">
        <v>2304</v>
      </c>
      <c r="Z629" s="212">
        <v>7713076301</v>
      </c>
      <c r="AA629" s="212">
        <v>420545001</v>
      </c>
      <c r="AB629" s="222" t="s">
        <v>2313</v>
      </c>
      <c r="AC629" s="210" t="s">
        <v>223</v>
      </c>
      <c r="AD629" s="212">
        <v>796</v>
      </c>
      <c r="AE629" s="212" t="s">
        <v>177</v>
      </c>
      <c r="AF629" s="223">
        <v>9000</v>
      </c>
      <c r="AG629" s="217" t="s">
        <v>1505</v>
      </c>
      <c r="AH629" s="222" t="s">
        <v>2292</v>
      </c>
      <c r="AI629" s="215">
        <v>42736</v>
      </c>
      <c r="AJ629" s="215">
        <v>42736</v>
      </c>
      <c r="AK629" s="215">
        <v>43100</v>
      </c>
      <c r="AL629" s="212">
        <v>2017</v>
      </c>
      <c r="AM629" s="222" t="s">
        <v>1154</v>
      </c>
      <c r="AN629" s="214"/>
      <c r="AO629" s="212"/>
      <c r="AP629" s="212"/>
      <c r="AQ629" s="212"/>
      <c r="AR629" s="212"/>
      <c r="AS629" s="212"/>
      <c r="AT629" s="212"/>
      <c r="AU629" s="212"/>
      <c r="AV629" s="212"/>
      <c r="AW629" s="212" t="s">
        <v>273</v>
      </c>
    </row>
    <row r="630" spans="1:49" s="143" customFormat="1" ht="33.75" customHeight="1">
      <c r="A630" s="194">
        <v>7</v>
      </c>
      <c r="B630" s="194" t="s">
        <v>2734</v>
      </c>
      <c r="C630" s="194" t="s">
        <v>2734</v>
      </c>
      <c r="D630" s="194" t="s">
        <v>1209</v>
      </c>
      <c r="E630" s="194" t="s">
        <v>71</v>
      </c>
      <c r="F630" s="194" t="s">
        <v>2734</v>
      </c>
      <c r="G630" s="195" t="s">
        <v>2739</v>
      </c>
      <c r="H630" s="194" t="s">
        <v>1395</v>
      </c>
      <c r="I630" s="196" t="s">
        <v>2310</v>
      </c>
      <c r="J630" s="194" t="s">
        <v>2587</v>
      </c>
      <c r="K630" s="194" t="s">
        <v>136</v>
      </c>
      <c r="L630" s="197" t="s">
        <v>137</v>
      </c>
      <c r="M630" s="197" t="s">
        <v>106</v>
      </c>
      <c r="N630" s="194" t="s">
        <v>223</v>
      </c>
      <c r="O630" s="198">
        <v>3400</v>
      </c>
      <c r="P630" s="198">
        <v>3400</v>
      </c>
      <c r="Q630" s="198">
        <v>3400</v>
      </c>
      <c r="R630" s="198">
        <f t="shared" ref="R630" si="70">Q630*1.18</f>
        <v>4012</v>
      </c>
      <c r="S630" s="197" t="s">
        <v>73</v>
      </c>
      <c r="T630" s="197" t="s">
        <v>131</v>
      </c>
      <c r="U630" s="197" t="s">
        <v>224</v>
      </c>
      <c r="V630" s="199">
        <v>42736</v>
      </c>
      <c r="W630" s="199">
        <v>42736</v>
      </c>
      <c r="X630" s="194" t="s">
        <v>2303</v>
      </c>
      <c r="Y630" s="194" t="s">
        <v>2304</v>
      </c>
      <c r="Z630" s="196">
        <v>7713076301</v>
      </c>
      <c r="AA630" s="196">
        <v>420545001</v>
      </c>
      <c r="AB630" s="207" t="s">
        <v>2313</v>
      </c>
      <c r="AC630" s="194" t="s">
        <v>223</v>
      </c>
      <c r="AD630" s="196">
        <v>796</v>
      </c>
      <c r="AE630" s="196" t="s">
        <v>177</v>
      </c>
      <c r="AF630" s="208">
        <v>9000</v>
      </c>
      <c r="AG630" s="201" t="s">
        <v>1505</v>
      </c>
      <c r="AH630" s="207" t="s">
        <v>2292</v>
      </c>
      <c r="AI630" s="199">
        <v>42736</v>
      </c>
      <c r="AJ630" s="199">
        <v>42736</v>
      </c>
      <c r="AK630" s="199">
        <v>43100</v>
      </c>
      <c r="AL630" s="196">
        <v>2017</v>
      </c>
      <c r="AM630" s="207" t="s">
        <v>1154</v>
      </c>
      <c r="AN630" s="198"/>
      <c r="AO630" s="196"/>
      <c r="AP630" s="196"/>
      <c r="AQ630" s="196"/>
      <c r="AR630" s="196"/>
      <c r="AS630" s="196"/>
      <c r="AT630" s="196"/>
      <c r="AU630" s="196"/>
      <c r="AV630" s="196"/>
      <c r="AW630" s="196" t="s">
        <v>273</v>
      </c>
    </row>
    <row r="631" spans="1:49" s="143" customFormat="1" ht="33.75" customHeight="1">
      <c r="A631" s="194">
        <v>7</v>
      </c>
      <c r="B631" s="194" t="s">
        <v>2734</v>
      </c>
      <c r="C631" s="194" t="s">
        <v>2734</v>
      </c>
      <c r="D631" s="194" t="s">
        <v>2728</v>
      </c>
      <c r="E631" s="194" t="s">
        <v>71</v>
      </c>
      <c r="F631" s="194" t="s">
        <v>2734</v>
      </c>
      <c r="G631" s="195" t="s">
        <v>2740</v>
      </c>
      <c r="H631" s="194" t="s">
        <v>1395</v>
      </c>
      <c r="I631" s="196" t="s">
        <v>2310</v>
      </c>
      <c r="J631" s="194" t="s">
        <v>2587</v>
      </c>
      <c r="K631" s="194" t="s">
        <v>136</v>
      </c>
      <c r="L631" s="197" t="s">
        <v>137</v>
      </c>
      <c r="M631" s="197" t="s">
        <v>106</v>
      </c>
      <c r="N631" s="194" t="s">
        <v>223</v>
      </c>
      <c r="O631" s="198">
        <v>1640</v>
      </c>
      <c r="P631" s="198">
        <v>1640</v>
      </c>
      <c r="Q631" s="198">
        <v>1640</v>
      </c>
      <c r="R631" s="198">
        <f t="shared" ref="R631:R632" si="71">Q631*1.18</f>
        <v>1935.1999999999998</v>
      </c>
      <c r="S631" s="197" t="s">
        <v>73</v>
      </c>
      <c r="T631" s="197" t="s">
        <v>131</v>
      </c>
      <c r="U631" s="197" t="s">
        <v>224</v>
      </c>
      <c r="V631" s="199">
        <v>42736</v>
      </c>
      <c r="W631" s="199">
        <v>42736</v>
      </c>
      <c r="X631" s="194" t="s">
        <v>2303</v>
      </c>
      <c r="Y631" s="194" t="s">
        <v>2304</v>
      </c>
      <c r="Z631" s="196">
        <v>7713076301</v>
      </c>
      <c r="AA631" s="196">
        <v>420545001</v>
      </c>
      <c r="AB631" s="207" t="s">
        <v>2313</v>
      </c>
      <c r="AC631" s="194" t="s">
        <v>223</v>
      </c>
      <c r="AD631" s="196">
        <v>796</v>
      </c>
      <c r="AE631" s="196" t="s">
        <v>177</v>
      </c>
      <c r="AF631" s="208">
        <v>9000</v>
      </c>
      <c r="AG631" s="201" t="s">
        <v>1505</v>
      </c>
      <c r="AH631" s="207" t="s">
        <v>2292</v>
      </c>
      <c r="AI631" s="199">
        <v>42736</v>
      </c>
      <c r="AJ631" s="199">
        <v>42736</v>
      </c>
      <c r="AK631" s="199">
        <v>43100</v>
      </c>
      <c r="AL631" s="196">
        <v>2017</v>
      </c>
      <c r="AM631" s="207" t="s">
        <v>1154</v>
      </c>
      <c r="AN631" s="198"/>
      <c r="AO631" s="196"/>
      <c r="AP631" s="196"/>
      <c r="AQ631" s="196"/>
      <c r="AR631" s="196"/>
      <c r="AS631" s="196"/>
      <c r="AT631" s="196"/>
      <c r="AU631" s="196"/>
      <c r="AV631" s="196"/>
      <c r="AW631" s="196" t="s">
        <v>273</v>
      </c>
    </row>
    <row r="632" spans="1:49" s="143" customFormat="1" ht="33.75" customHeight="1">
      <c r="A632" s="194">
        <v>7</v>
      </c>
      <c r="B632" s="194" t="s">
        <v>2734</v>
      </c>
      <c r="C632" s="194" t="s">
        <v>2734</v>
      </c>
      <c r="D632" s="194" t="s">
        <v>2729</v>
      </c>
      <c r="E632" s="194" t="s">
        <v>71</v>
      </c>
      <c r="F632" s="194" t="s">
        <v>2734</v>
      </c>
      <c r="G632" s="195" t="s">
        <v>2741</v>
      </c>
      <c r="H632" s="194" t="s">
        <v>1395</v>
      </c>
      <c r="I632" s="196" t="s">
        <v>2310</v>
      </c>
      <c r="J632" s="194" t="s">
        <v>2587</v>
      </c>
      <c r="K632" s="194" t="s">
        <v>136</v>
      </c>
      <c r="L632" s="197" t="s">
        <v>137</v>
      </c>
      <c r="M632" s="197" t="s">
        <v>106</v>
      </c>
      <c r="N632" s="194" t="s">
        <v>223</v>
      </c>
      <c r="O632" s="198">
        <v>1920</v>
      </c>
      <c r="P632" s="198">
        <v>1920</v>
      </c>
      <c r="Q632" s="198">
        <v>1920</v>
      </c>
      <c r="R632" s="198">
        <f t="shared" si="71"/>
        <v>2265.6</v>
      </c>
      <c r="S632" s="197" t="s">
        <v>73</v>
      </c>
      <c r="T632" s="197" t="s">
        <v>131</v>
      </c>
      <c r="U632" s="197" t="s">
        <v>224</v>
      </c>
      <c r="V632" s="199">
        <v>42736</v>
      </c>
      <c r="W632" s="199">
        <v>42736</v>
      </c>
      <c r="X632" s="194" t="s">
        <v>2303</v>
      </c>
      <c r="Y632" s="194" t="s">
        <v>2304</v>
      </c>
      <c r="Z632" s="196">
        <v>7713076301</v>
      </c>
      <c r="AA632" s="196">
        <v>420545001</v>
      </c>
      <c r="AB632" s="207" t="s">
        <v>2313</v>
      </c>
      <c r="AC632" s="194" t="s">
        <v>223</v>
      </c>
      <c r="AD632" s="196">
        <v>796</v>
      </c>
      <c r="AE632" s="196" t="s">
        <v>177</v>
      </c>
      <c r="AF632" s="208">
        <v>9000</v>
      </c>
      <c r="AG632" s="201" t="s">
        <v>1505</v>
      </c>
      <c r="AH632" s="207" t="s">
        <v>2292</v>
      </c>
      <c r="AI632" s="199">
        <v>42736</v>
      </c>
      <c r="AJ632" s="199">
        <v>42736</v>
      </c>
      <c r="AK632" s="199">
        <v>43100</v>
      </c>
      <c r="AL632" s="196">
        <v>2017</v>
      </c>
      <c r="AM632" s="207" t="s">
        <v>1154</v>
      </c>
      <c r="AN632" s="198"/>
      <c r="AO632" s="196"/>
      <c r="AP632" s="196"/>
      <c r="AQ632" s="196"/>
      <c r="AR632" s="196"/>
      <c r="AS632" s="196"/>
      <c r="AT632" s="196"/>
      <c r="AU632" s="196"/>
      <c r="AV632" s="196"/>
      <c r="AW632" s="196" t="s">
        <v>273</v>
      </c>
    </row>
    <row r="633" spans="1:49" s="143" customFormat="1" ht="33.75" customHeight="1">
      <c r="A633" s="194">
        <v>7</v>
      </c>
      <c r="B633" s="194" t="s">
        <v>2734</v>
      </c>
      <c r="C633" s="194" t="s">
        <v>2734</v>
      </c>
      <c r="D633" s="194" t="s">
        <v>1477</v>
      </c>
      <c r="E633" s="194" t="s">
        <v>71</v>
      </c>
      <c r="F633" s="194" t="s">
        <v>2734</v>
      </c>
      <c r="G633" s="195" t="s">
        <v>2742</v>
      </c>
      <c r="H633" s="194" t="s">
        <v>1395</v>
      </c>
      <c r="I633" s="196" t="s">
        <v>2310</v>
      </c>
      <c r="J633" s="194" t="s">
        <v>2587</v>
      </c>
      <c r="K633" s="194" t="s">
        <v>136</v>
      </c>
      <c r="L633" s="197" t="s">
        <v>137</v>
      </c>
      <c r="M633" s="197" t="s">
        <v>106</v>
      </c>
      <c r="N633" s="194" t="s">
        <v>223</v>
      </c>
      <c r="O633" s="198">
        <v>1680</v>
      </c>
      <c r="P633" s="198">
        <v>1680</v>
      </c>
      <c r="Q633" s="198">
        <v>1680</v>
      </c>
      <c r="R633" s="198">
        <f t="shared" ref="R633:R636" si="72">Q633*1.18</f>
        <v>1982.3999999999999</v>
      </c>
      <c r="S633" s="197" t="s">
        <v>73</v>
      </c>
      <c r="T633" s="197" t="s">
        <v>131</v>
      </c>
      <c r="U633" s="197" t="s">
        <v>224</v>
      </c>
      <c r="V633" s="199">
        <v>42736</v>
      </c>
      <c r="W633" s="199">
        <v>42736</v>
      </c>
      <c r="X633" s="194" t="s">
        <v>2303</v>
      </c>
      <c r="Y633" s="194" t="s">
        <v>2304</v>
      </c>
      <c r="Z633" s="196">
        <v>7713076301</v>
      </c>
      <c r="AA633" s="196">
        <v>420545001</v>
      </c>
      <c r="AB633" s="207" t="s">
        <v>2313</v>
      </c>
      <c r="AC633" s="194" t="s">
        <v>223</v>
      </c>
      <c r="AD633" s="196">
        <v>796</v>
      </c>
      <c r="AE633" s="196" t="s">
        <v>177</v>
      </c>
      <c r="AF633" s="208">
        <v>9000</v>
      </c>
      <c r="AG633" s="201" t="s">
        <v>1505</v>
      </c>
      <c r="AH633" s="207" t="s">
        <v>2292</v>
      </c>
      <c r="AI633" s="199">
        <v>42736</v>
      </c>
      <c r="AJ633" s="199">
        <v>42736</v>
      </c>
      <c r="AK633" s="199">
        <v>43100</v>
      </c>
      <c r="AL633" s="196">
        <v>2017</v>
      </c>
      <c r="AM633" s="207" t="s">
        <v>1154</v>
      </c>
      <c r="AN633" s="198"/>
      <c r="AO633" s="196"/>
      <c r="AP633" s="196"/>
      <c r="AQ633" s="196"/>
      <c r="AR633" s="196"/>
      <c r="AS633" s="196"/>
      <c r="AT633" s="196"/>
      <c r="AU633" s="196"/>
      <c r="AV633" s="196"/>
      <c r="AW633" s="196" t="s">
        <v>273</v>
      </c>
    </row>
    <row r="634" spans="1:49" s="143" customFormat="1" ht="33.75" customHeight="1">
      <c r="A634" s="194">
        <v>7</v>
      </c>
      <c r="B634" s="194" t="s">
        <v>2734</v>
      </c>
      <c r="C634" s="194" t="s">
        <v>2734</v>
      </c>
      <c r="D634" s="194" t="s">
        <v>2730</v>
      </c>
      <c r="E634" s="194" t="s">
        <v>71</v>
      </c>
      <c r="F634" s="194" t="s">
        <v>2734</v>
      </c>
      <c r="G634" s="195" t="s">
        <v>2743</v>
      </c>
      <c r="H634" s="194" t="s">
        <v>1395</v>
      </c>
      <c r="I634" s="196" t="s">
        <v>2310</v>
      </c>
      <c r="J634" s="194" t="s">
        <v>2587</v>
      </c>
      <c r="K634" s="194" t="s">
        <v>136</v>
      </c>
      <c r="L634" s="197" t="s">
        <v>137</v>
      </c>
      <c r="M634" s="197" t="s">
        <v>106</v>
      </c>
      <c r="N634" s="194" t="s">
        <v>223</v>
      </c>
      <c r="O634" s="198">
        <v>1480</v>
      </c>
      <c r="P634" s="198">
        <v>1480</v>
      </c>
      <c r="Q634" s="198">
        <v>1480</v>
      </c>
      <c r="R634" s="198">
        <f t="shared" si="72"/>
        <v>1746.3999999999999</v>
      </c>
      <c r="S634" s="197" t="s">
        <v>73</v>
      </c>
      <c r="T634" s="197" t="s">
        <v>131</v>
      </c>
      <c r="U634" s="197" t="s">
        <v>224</v>
      </c>
      <c r="V634" s="199">
        <v>42736</v>
      </c>
      <c r="W634" s="199">
        <v>42736</v>
      </c>
      <c r="X634" s="194" t="s">
        <v>2303</v>
      </c>
      <c r="Y634" s="194" t="s">
        <v>2304</v>
      </c>
      <c r="Z634" s="196">
        <v>7713076301</v>
      </c>
      <c r="AA634" s="196">
        <v>420545001</v>
      </c>
      <c r="AB634" s="207" t="s">
        <v>2313</v>
      </c>
      <c r="AC634" s="194" t="s">
        <v>223</v>
      </c>
      <c r="AD634" s="196">
        <v>796</v>
      </c>
      <c r="AE634" s="196" t="s">
        <v>177</v>
      </c>
      <c r="AF634" s="208">
        <v>9000</v>
      </c>
      <c r="AG634" s="201" t="s">
        <v>1505</v>
      </c>
      <c r="AH634" s="207" t="s">
        <v>2292</v>
      </c>
      <c r="AI634" s="199">
        <v>42736</v>
      </c>
      <c r="AJ634" s="199">
        <v>42736</v>
      </c>
      <c r="AK634" s="199">
        <v>43100</v>
      </c>
      <c r="AL634" s="196">
        <v>2017</v>
      </c>
      <c r="AM634" s="207" t="s">
        <v>1154</v>
      </c>
      <c r="AN634" s="198"/>
      <c r="AO634" s="196"/>
      <c r="AP634" s="196"/>
      <c r="AQ634" s="196"/>
      <c r="AR634" s="196"/>
      <c r="AS634" s="196"/>
      <c r="AT634" s="196"/>
      <c r="AU634" s="196"/>
      <c r="AV634" s="196"/>
      <c r="AW634" s="196" t="s">
        <v>273</v>
      </c>
    </row>
    <row r="635" spans="1:49" s="143" customFormat="1" ht="33.75" customHeight="1">
      <c r="A635" s="194">
        <v>7</v>
      </c>
      <c r="B635" s="194" t="s">
        <v>2734</v>
      </c>
      <c r="C635" s="194" t="s">
        <v>2734</v>
      </c>
      <c r="D635" s="194" t="s">
        <v>2731</v>
      </c>
      <c r="E635" s="194" t="s">
        <v>71</v>
      </c>
      <c r="F635" s="194" t="s">
        <v>2734</v>
      </c>
      <c r="G635" s="195" t="s">
        <v>2744</v>
      </c>
      <c r="H635" s="194" t="s">
        <v>1395</v>
      </c>
      <c r="I635" s="196" t="s">
        <v>2310</v>
      </c>
      <c r="J635" s="194" t="s">
        <v>2587</v>
      </c>
      <c r="K635" s="194" t="s">
        <v>136</v>
      </c>
      <c r="L635" s="197" t="s">
        <v>137</v>
      </c>
      <c r="M635" s="197" t="s">
        <v>106</v>
      </c>
      <c r="N635" s="194" t="s">
        <v>223</v>
      </c>
      <c r="O635" s="198">
        <v>70</v>
      </c>
      <c r="P635" s="198">
        <v>70</v>
      </c>
      <c r="Q635" s="198">
        <v>70</v>
      </c>
      <c r="R635" s="198">
        <f t="shared" si="72"/>
        <v>82.6</v>
      </c>
      <c r="S635" s="197" t="s">
        <v>73</v>
      </c>
      <c r="T635" s="197" t="s">
        <v>131</v>
      </c>
      <c r="U635" s="197" t="s">
        <v>224</v>
      </c>
      <c r="V635" s="199">
        <v>42736</v>
      </c>
      <c r="W635" s="199">
        <v>42736</v>
      </c>
      <c r="X635" s="194" t="s">
        <v>2303</v>
      </c>
      <c r="Y635" s="194" t="s">
        <v>2304</v>
      </c>
      <c r="Z635" s="196">
        <v>7713076301</v>
      </c>
      <c r="AA635" s="196">
        <v>420545001</v>
      </c>
      <c r="AB635" s="207" t="s">
        <v>2313</v>
      </c>
      <c r="AC635" s="194" t="s">
        <v>223</v>
      </c>
      <c r="AD635" s="196">
        <v>796</v>
      </c>
      <c r="AE635" s="196" t="s">
        <v>177</v>
      </c>
      <c r="AF635" s="208">
        <v>9000</v>
      </c>
      <c r="AG635" s="201" t="s">
        <v>1505</v>
      </c>
      <c r="AH635" s="207" t="s">
        <v>2292</v>
      </c>
      <c r="AI635" s="199">
        <v>42736</v>
      </c>
      <c r="AJ635" s="199">
        <v>42736</v>
      </c>
      <c r="AK635" s="199">
        <v>43100</v>
      </c>
      <c r="AL635" s="196">
        <v>2017</v>
      </c>
      <c r="AM635" s="207" t="s">
        <v>1154</v>
      </c>
      <c r="AN635" s="198"/>
      <c r="AO635" s="196"/>
      <c r="AP635" s="196"/>
      <c r="AQ635" s="196"/>
      <c r="AR635" s="196"/>
      <c r="AS635" s="196"/>
      <c r="AT635" s="196"/>
      <c r="AU635" s="196"/>
      <c r="AV635" s="196"/>
      <c r="AW635" s="196" t="s">
        <v>273</v>
      </c>
    </row>
    <row r="636" spans="1:49" s="143" customFormat="1" ht="33.75" customHeight="1">
      <c r="A636" s="194">
        <v>7</v>
      </c>
      <c r="B636" s="194" t="s">
        <v>2734</v>
      </c>
      <c r="C636" s="194" t="s">
        <v>2734</v>
      </c>
      <c r="D636" s="194" t="s">
        <v>1647</v>
      </c>
      <c r="E636" s="194" t="s">
        <v>71</v>
      </c>
      <c r="F636" s="194" t="s">
        <v>2734</v>
      </c>
      <c r="G636" s="195" t="s">
        <v>2745</v>
      </c>
      <c r="H636" s="194" t="s">
        <v>1395</v>
      </c>
      <c r="I636" s="196" t="s">
        <v>2310</v>
      </c>
      <c r="J636" s="194" t="s">
        <v>2587</v>
      </c>
      <c r="K636" s="194" t="s">
        <v>136</v>
      </c>
      <c r="L636" s="197" t="s">
        <v>137</v>
      </c>
      <c r="M636" s="197" t="s">
        <v>106</v>
      </c>
      <c r="N636" s="194" t="s">
        <v>223</v>
      </c>
      <c r="O636" s="198">
        <v>1240</v>
      </c>
      <c r="P636" s="198">
        <v>1240</v>
      </c>
      <c r="Q636" s="198">
        <v>1240</v>
      </c>
      <c r="R636" s="198">
        <f t="shared" si="72"/>
        <v>1463.1999999999998</v>
      </c>
      <c r="S636" s="197" t="s">
        <v>73</v>
      </c>
      <c r="T636" s="197" t="s">
        <v>131</v>
      </c>
      <c r="U636" s="197" t="s">
        <v>224</v>
      </c>
      <c r="V636" s="199">
        <v>42736</v>
      </c>
      <c r="W636" s="199">
        <v>42736</v>
      </c>
      <c r="X636" s="194" t="s">
        <v>2303</v>
      </c>
      <c r="Y636" s="194" t="s">
        <v>2304</v>
      </c>
      <c r="Z636" s="196">
        <v>7713076301</v>
      </c>
      <c r="AA636" s="196">
        <v>420545001</v>
      </c>
      <c r="AB636" s="207" t="s">
        <v>2313</v>
      </c>
      <c r="AC636" s="194" t="s">
        <v>223</v>
      </c>
      <c r="AD636" s="196">
        <v>796</v>
      </c>
      <c r="AE636" s="196" t="s">
        <v>177</v>
      </c>
      <c r="AF636" s="208">
        <v>9000</v>
      </c>
      <c r="AG636" s="201" t="s">
        <v>1505</v>
      </c>
      <c r="AH636" s="207" t="s">
        <v>2292</v>
      </c>
      <c r="AI636" s="199">
        <v>42736</v>
      </c>
      <c r="AJ636" s="199">
        <v>42736</v>
      </c>
      <c r="AK636" s="199">
        <v>43100</v>
      </c>
      <c r="AL636" s="196">
        <v>2017</v>
      </c>
      <c r="AM636" s="207" t="s">
        <v>1154</v>
      </c>
      <c r="AN636" s="198"/>
      <c r="AO636" s="196"/>
      <c r="AP636" s="196"/>
      <c r="AQ636" s="196"/>
      <c r="AR636" s="196"/>
      <c r="AS636" s="196"/>
      <c r="AT636" s="196"/>
      <c r="AU636" s="196"/>
      <c r="AV636" s="196"/>
      <c r="AW636" s="196" t="s">
        <v>273</v>
      </c>
    </row>
    <row r="637" spans="1:49" s="143" customFormat="1" ht="33.75" customHeight="1">
      <c r="A637" s="194">
        <v>7</v>
      </c>
      <c r="B637" s="194" t="s">
        <v>2734</v>
      </c>
      <c r="C637" s="194" t="s">
        <v>2734</v>
      </c>
      <c r="D637" s="194" t="s">
        <v>2732</v>
      </c>
      <c r="E637" s="194" t="s">
        <v>71</v>
      </c>
      <c r="F637" s="194" t="s">
        <v>2734</v>
      </c>
      <c r="G637" s="195" t="s">
        <v>2746</v>
      </c>
      <c r="H637" s="194" t="s">
        <v>1395</v>
      </c>
      <c r="I637" s="196" t="s">
        <v>2310</v>
      </c>
      <c r="J637" s="194" t="s">
        <v>2587</v>
      </c>
      <c r="K637" s="194" t="s">
        <v>136</v>
      </c>
      <c r="L637" s="197" t="s">
        <v>137</v>
      </c>
      <c r="M637" s="197" t="s">
        <v>106</v>
      </c>
      <c r="N637" s="194" t="s">
        <v>223</v>
      </c>
      <c r="O637" s="198">
        <v>1720</v>
      </c>
      <c r="P637" s="198">
        <v>1720</v>
      </c>
      <c r="Q637" s="198">
        <v>1720</v>
      </c>
      <c r="R637" s="198">
        <f t="shared" ref="R637" si="73">Q637*1.18</f>
        <v>2029.6</v>
      </c>
      <c r="S637" s="197" t="s">
        <v>73</v>
      </c>
      <c r="T637" s="197" t="s">
        <v>131</v>
      </c>
      <c r="U637" s="197" t="s">
        <v>224</v>
      </c>
      <c r="V637" s="199">
        <v>42736</v>
      </c>
      <c r="W637" s="199">
        <v>42736</v>
      </c>
      <c r="X637" s="194" t="s">
        <v>2303</v>
      </c>
      <c r="Y637" s="194" t="s">
        <v>2304</v>
      </c>
      <c r="Z637" s="196">
        <v>7713076301</v>
      </c>
      <c r="AA637" s="196">
        <v>420545001</v>
      </c>
      <c r="AB637" s="207" t="s">
        <v>2313</v>
      </c>
      <c r="AC637" s="194" t="s">
        <v>223</v>
      </c>
      <c r="AD637" s="196">
        <v>796</v>
      </c>
      <c r="AE637" s="196" t="s">
        <v>177</v>
      </c>
      <c r="AF637" s="208">
        <v>9000</v>
      </c>
      <c r="AG637" s="201" t="s">
        <v>1505</v>
      </c>
      <c r="AH637" s="207" t="s">
        <v>2292</v>
      </c>
      <c r="AI637" s="199">
        <v>42736</v>
      </c>
      <c r="AJ637" s="199">
        <v>42736</v>
      </c>
      <c r="AK637" s="199">
        <v>43100</v>
      </c>
      <c r="AL637" s="196">
        <v>2017</v>
      </c>
      <c r="AM637" s="207" t="s">
        <v>1154</v>
      </c>
      <c r="AN637" s="198"/>
      <c r="AO637" s="196"/>
      <c r="AP637" s="196"/>
      <c r="AQ637" s="196"/>
      <c r="AR637" s="196"/>
      <c r="AS637" s="196"/>
      <c r="AT637" s="196"/>
      <c r="AU637" s="196"/>
      <c r="AV637" s="196"/>
      <c r="AW637" s="196" t="s">
        <v>273</v>
      </c>
    </row>
    <row r="638" spans="1:49" s="143" customFormat="1" ht="33.75" customHeight="1">
      <c r="A638" s="194">
        <v>7</v>
      </c>
      <c r="B638" s="194" t="s">
        <v>2734</v>
      </c>
      <c r="C638" s="194" t="s">
        <v>2734</v>
      </c>
      <c r="D638" s="194" t="s">
        <v>2733</v>
      </c>
      <c r="E638" s="194" t="s">
        <v>71</v>
      </c>
      <c r="F638" s="194" t="s">
        <v>2734</v>
      </c>
      <c r="G638" s="195" t="s">
        <v>2747</v>
      </c>
      <c r="H638" s="194" t="s">
        <v>1395</v>
      </c>
      <c r="I638" s="196" t="s">
        <v>2310</v>
      </c>
      <c r="J638" s="194" t="s">
        <v>2587</v>
      </c>
      <c r="K638" s="194" t="s">
        <v>136</v>
      </c>
      <c r="L638" s="197" t="s">
        <v>137</v>
      </c>
      <c r="M638" s="197" t="s">
        <v>106</v>
      </c>
      <c r="N638" s="194" t="s">
        <v>223</v>
      </c>
      <c r="O638" s="198">
        <v>12083</v>
      </c>
      <c r="P638" s="198">
        <v>12083</v>
      </c>
      <c r="Q638" s="198">
        <v>12083</v>
      </c>
      <c r="R638" s="198">
        <f t="shared" ref="R638" si="74">Q638*1.18</f>
        <v>14257.939999999999</v>
      </c>
      <c r="S638" s="197" t="s">
        <v>73</v>
      </c>
      <c r="T638" s="197" t="s">
        <v>131</v>
      </c>
      <c r="U638" s="197" t="s">
        <v>224</v>
      </c>
      <c r="V638" s="199">
        <v>42736</v>
      </c>
      <c r="W638" s="199">
        <v>42736</v>
      </c>
      <c r="X638" s="194" t="s">
        <v>2303</v>
      </c>
      <c r="Y638" s="194" t="s">
        <v>2304</v>
      </c>
      <c r="Z638" s="196">
        <v>7713076301</v>
      </c>
      <c r="AA638" s="196">
        <v>420545001</v>
      </c>
      <c r="AB638" s="207" t="s">
        <v>2313</v>
      </c>
      <c r="AC638" s="194" t="s">
        <v>223</v>
      </c>
      <c r="AD638" s="196">
        <v>796</v>
      </c>
      <c r="AE638" s="196" t="s">
        <v>177</v>
      </c>
      <c r="AF638" s="208">
        <v>9000</v>
      </c>
      <c r="AG638" s="201" t="s">
        <v>1505</v>
      </c>
      <c r="AH638" s="207" t="s">
        <v>2292</v>
      </c>
      <c r="AI638" s="199">
        <v>42736</v>
      </c>
      <c r="AJ638" s="199">
        <v>42736</v>
      </c>
      <c r="AK638" s="199">
        <v>43100</v>
      </c>
      <c r="AL638" s="196">
        <v>2017</v>
      </c>
      <c r="AM638" s="207" t="s">
        <v>1154</v>
      </c>
      <c r="AN638" s="198"/>
      <c r="AO638" s="196"/>
      <c r="AP638" s="196"/>
      <c r="AQ638" s="196"/>
      <c r="AR638" s="196"/>
      <c r="AS638" s="196"/>
      <c r="AT638" s="196"/>
      <c r="AU638" s="196"/>
      <c r="AV638" s="196"/>
      <c r="AW638" s="196" t="s">
        <v>273</v>
      </c>
    </row>
    <row r="639" spans="1:49" s="143" customFormat="1" ht="33.75" customHeight="1">
      <c r="A639" s="210">
        <v>7</v>
      </c>
      <c r="B639" s="210" t="s">
        <v>2314</v>
      </c>
      <c r="C639" s="210" t="s">
        <v>131</v>
      </c>
      <c r="D639" s="210" t="s">
        <v>2288</v>
      </c>
      <c r="E639" s="210" t="s">
        <v>71</v>
      </c>
      <c r="F639" s="210">
        <v>629758</v>
      </c>
      <c r="G639" s="211" t="s">
        <v>2315</v>
      </c>
      <c r="H639" s="210" t="s">
        <v>1395</v>
      </c>
      <c r="I639" s="212" t="s">
        <v>2310</v>
      </c>
      <c r="J639" s="210" t="s">
        <v>2587</v>
      </c>
      <c r="K639" s="210" t="s">
        <v>136</v>
      </c>
      <c r="L639" s="213" t="s">
        <v>137</v>
      </c>
      <c r="M639" s="214" t="s">
        <v>471</v>
      </c>
      <c r="N639" s="210" t="s">
        <v>223</v>
      </c>
      <c r="O639" s="214">
        <v>2672.08</v>
      </c>
      <c r="P639" s="214" t="s">
        <v>471</v>
      </c>
      <c r="Q639" s="214">
        <v>2672.0799999999995</v>
      </c>
      <c r="R639" s="214">
        <f t="shared" si="64"/>
        <v>3153.0543999999991</v>
      </c>
      <c r="S639" s="213" t="s">
        <v>73</v>
      </c>
      <c r="T639" s="213" t="s">
        <v>131</v>
      </c>
      <c r="U639" s="213" t="s">
        <v>224</v>
      </c>
      <c r="V639" s="215">
        <v>42736</v>
      </c>
      <c r="W639" s="215">
        <v>42736</v>
      </c>
      <c r="X639" s="210" t="s">
        <v>2303</v>
      </c>
      <c r="Y639" s="210" t="s">
        <v>2316</v>
      </c>
      <c r="Z639" s="212">
        <v>7812014560</v>
      </c>
      <c r="AA639" s="212">
        <v>246545002</v>
      </c>
      <c r="AB639" s="222" t="s">
        <v>2315</v>
      </c>
      <c r="AC639" s="210" t="s">
        <v>223</v>
      </c>
      <c r="AD639" s="212">
        <v>796</v>
      </c>
      <c r="AE639" s="212" t="s">
        <v>177</v>
      </c>
      <c r="AF639" s="223">
        <v>1100</v>
      </c>
      <c r="AG639" s="217" t="s">
        <v>1505</v>
      </c>
      <c r="AH639" s="222" t="s">
        <v>2292</v>
      </c>
      <c r="AI639" s="215">
        <v>42736</v>
      </c>
      <c r="AJ639" s="215">
        <v>42736</v>
      </c>
      <c r="AK639" s="215">
        <v>43100</v>
      </c>
      <c r="AL639" s="212">
        <v>2017</v>
      </c>
      <c r="AM639" s="222" t="s">
        <v>1154</v>
      </c>
      <c r="AN639" s="214"/>
      <c r="AO639" s="212"/>
      <c r="AP639" s="212"/>
      <c r="AQ639" s="212"/>
      <c r="AR639" s="212"/>
      <c r="AS639" s="212"/>
      <c r="AT639" s="212"/>
      <c r="AU639" s="212"/>
      <c r="AV639" s="212"/>
      <c r="AW639" s="212" t="s">
        <v>273</v>
      </c>
    </row>
    <row r="640" spans="1:49" s="143" customFormat="1" ht="33.75" customHeight="1">
      <c r="A640" s="194">
        <v>7</v>
      </c>
      <c r="B640" s="194" t="s">
        <v>2735</v>
      </c>
      <c r="C640" s="194" t="s">
        <v>2735</v>
      </c>
      <c r="D640" s="194" t="s">
        <v>1209</v>
      </c>
      <c r="E640" s="194" t="s">
        <v>71</v>
      </c>
      <c r="F640" s="194" t="s">
        <v>2735</v>
      </c>
      <c r="G640" s="195" t="s">
        <v>2739</v>
      </c>
      <c r="H640" s="194" t="s">
        <v>1395</v>
      </c>
      <c r="I640" s="196" t="s">
        <v>2310</v>
      </c>
      <c r="J640" s="194" t="s">
        <v>2587</v>
      </c>
      <c r="K640" s="194" t="s">
        <v>136</v>
      </c>
      <c r="L640" s="197" t="s">
        <v>137</v>
      </c>
      <c r="M640" s="197" t="s">
        <v>106</v>
      </c>
      <c r="N640" s="194" t="s">
        <v>223</v>
      </c>
      <c r="O640" s="198">
        <v>720</v>
      </c>
      <c r="P640" s="198">
        <v>720</v>
      </c>
      <c r="Q640" s="198">
        <v>720</v>
      </c>
      <c r="R640" s="198">
        <f t="shared" ref="R640" si="75">Q640*1.18</f>
        <v>849.59999999999991</v>
      </c>
      <c r="S640" s="197" t="s">
        <v>73</v>
      </c>
      <c r="T640" s="197" t="s">
        <v>131</v>
      </c>
      <c r="U640" s="197" t="s">
        <v>224</v>
      </c>
      <c r="V640" s="199">
        <v>42736</v>
      </c>
      <c r="W640" s="199">
        <v>42736</v>
      </c>
      <c r="X640" s="194" t="s">
        <v>2303</v>
      </c>
      <c r="Y640" s="194" t="s">
        <v>2316</v>
      </c>
      <c r="Z640" s="196">
        <v>7812014560</v>
      </c>
      <c r="AA640" s="196">
        <v>246545002</v>
      </c>
      <c r="AB640" s="207" t="s">
        <v>2315</v>
      </c>
      <c r="AC640" s="194" t="s">
        <v>223</v>
      </c>
      <c r="AD640" s="196">
        <v>796</v>
      </c>
      <c r="AE640" s="196" t="s">
        <v>177</v>
      </c>
      <c r="AF640" s="208">
        <v>1100</v>
      </c>
      <c r="AG640" s="201" t="s">
        <v>1505</v>
      </c>
      <c r="AH640" s="207" t="s">
        <v>2292</v>
      </c>
      <c r="AI640" s="199">
        <v>42736</v>
      </c>
      <c r="AJ640" s="199">
        <v>42736</v>
      </c>
      <c r="AK640" s="199">
        <v>43100</v>
      </c>
      <c r="AL640" s="196">
        <v>2017</v>
      </c>
      <c r="AM640" s="207" t="s">
        <v>1154</v>
      </c>
      <c r="AN640" s="198"/>
      <c r="AO640" s="196"/>
      <c r="AP640" s="196"/>
      <c r="AQ640" s="196"/>
      <c r="AR640" s="196"/>
      <c r="AS640" s="196"/>
      <c r="AT640" s="196"/>
      <c r="AU640" s="196"/>
      <c r="AV640" s="196"/>
      <c r="AW640" s="196" t="s">
        <v>273</v>
      </c>
    </row>
    <row r="641" spans="1:49" s="143" customFormat="1" ht="33.75" customHeight="1">
      <c r="A641" s="194">
        <v>7</v>
      </c>
      <c r="B641" s="194" t="s">
        <v>2735</v>
      </c>
      <c r="C641" s="194" t="s">
        <v>2735</v>
      </c>
      <c r="D641" s="194" t="s">
        <v>2728</v>
      </c>
      <c r="E641" s="194" t="s">
        <v>71</v>
      </c>
      <c r="F641" s="194" t="s">
        <v>2735</v>
      </c>
      <c r="G641" s="195" t="s">
        <v>2740</v>
      </c>
      <c r="H641" s="194" t="s">
        <v>1395</v>
      </c>
      <c r="I641" s="196" t="s">
        <v>2310</v>
      </c>
      <c r="J641" s="194" t="s">
        <v>2587</v>
      </c>
      <c r="K641" s="194" t="s">
        <v>136</v>
      </c>
      <c r="L641" s="197" t="s">
        <v>137</v>
      </c>
      <c r="M641" s="197" t="s">
        <v>106</v>
      </c>
      <c r="N641" s="194" t="s">
        <v>223</v>
      </c>
      <c r="O641" s="198">
        <v>560</v>
      </c>
      <c r="P641" s="198">
        <v>560</v>
      </c>
      <c r="Q641" s="198">
        <v>560</v>
      </c>
      <c r="R641" s="198">
        <f t="shared" ref="R641:R642" si="76">Q641*1.18</f>
        <v>660.8</v>
      </c>
      <c r="S641" s="197" t="s">
        <v>73</v>
      </c>
      <c r="T641" s="197" t="s">
        <v>131</v>
      </c>
      <c r="U641" s="197" t="s">
        <v>224</v>
      </c>
      <c r="V641" s="199">
        <v>42736</v>
      </c>
      <c r="W641" s="199">
        <v>42736</v>
      </c>
      <c r="X641" s="194" t="s">
        <v>2303</v>
      </c>
      <c r="Y641" s="194" t="s">
        <v>2316</v>
      </c>
      <c r="Z641" s="196">
        <v>7812014560</v>
      </c>
      <c r="AA641" s="196">
        <v>246545002</v>
      </c>
      <c r="AB641" s="207" t="s">
        <v>2315</v>
      </c>
      <c r="AC641" s="194" t="s">
        <v>223</v>
      </c>
      <c r="AD641" s="196">
        <v>796</v>
      </c>
      <c r="AE641" s="196" t="s">
        <v>177</v>
      </c>
      <c r="AF641" s="208">
        <v>1100</v>
      </c>
      <c r="AG641" s="201" t="s">
        <v>1505</v>
      </c>
      <c r="AH641" s="207" t="s">
        <v>2292</v>
      </c>
      <c r="AI641" s="199">
        <v>42736</v>
      </c>
      <c r="AJ641" s="199">
        <v>42736</v>
      </c>
      <c r="AK641" s="199">
        <v>43100</v>
      </c>
      <c r="AL641" s="196">
        <v>2017</v>
      </c>
      <c r="AM641" s="207" t="s">
        <v>1154</v>
      </c>
      <c r="AN641" s="198"/>
      <c r="AO641" s="196"/>
      <c r="AP641" s="196"/>
      <c r="AQ641" s="196"/>
      <c r="AR641" s="196"/>
      <c r="AS641" s="196"/>
      <c r="AT641" s="196"/>
      <c r="AU641" s="196"/>
      <c r="AV641" s="196"/>
      <c r="AW641" s="196" t="s">
        <v>273</v>
      </c>
    </row>
    <row r="642" spans="1:49" s="143" customFormat="1" ht="33.75" customHeight="1">
      <c r="A642" s="194">
        <v>7</v>
      </c>
      <c r="B642" s="194" t="s">
        <v>2735</v>
      </c>
      <c r="C642" s="194" t="s">
        <v>2735</v>
      </c>
      <c r="D642" s="194" t="s">
        <v>2731</v>
      </c>
      <c r="E642" s="194" t="s">
        <v>71</v>
      </c>
      <c r="F642" s="194" t="s">
        <v>2735</v>
      </c>
      <c r="G642" s="195" t="s">
        <v>2744</v>
      </c>
      <c r="H642" s="194" t="s">
        <v>1395</v>
      </c>
      <c r="I642" s="196" t="s">
        <v>2310</v>
      </c>
      <c r="J642" s="194" t="s">
        <v>2587</v>
      </c>
      <c r="K642" s="194" t="s">
        <v>136</v>
      </c>
      <c r="L642" s="197" t="s">
        <v>137</v>
      </c>
      <c r="M642" s="197" t="s">
        <v>106</v>
      </c>
      <c r="N642" s="194" t="s">
        <v>223</v>
      </c>
      <c r="O642" s="198">
        <v>15.6</v>
      </c>
      <c r="P642" s="198">
        <v>15.6</v>
      </c>
      <c r="Q642" s="198">
        <v>15.6</v>
      </c>
      <c r="R642" s="198">
        <f t="shared" si="76"/>
        <v>18.407999999999998</v>
      </c>
      <c r="S642" s="197" t="s">
        <v>73</v>
      </c>
      <c r="T642" s="197" t="s">
        <v>131</v>
      </c>
      <c r="U642" s="197" t="s">
        <v>224</v>
      </c>
      <c r="V642" s="199">
        <v>42736</v>
      </c>
      <c r="W642" s="199">
        <v>42736</v>
      </c>
      <c r="X642" s="194" t="s">
        <v>2303</v>
      </c>
      <c r="Y642" s="194" t="s">
        <v>2316</v>
      </c>
      <c r="Z642" s="196">
        <v>7812014560</v>
      </c>
      <c r="AA642" s="196">
        <v>246545002</v>
      </c>
      <c r="AB642" s="207" t="s">
        <v>2315</v>
      </c>
      <c r="AC642" s="194" t="s">
        <v>223</v>
      </c>
      <c r="AD642" s="196">
        <v>796</v>
      </c>
      <c r="AE642" s="196" t="s">
        <v>177</v>
      </c>
      <c r="AF642" s="208">
        <v>1100</v>
      </c>
      <c r="AG642" s="201" t="s">
        <v>1505</v>
      </c>
      <c r="AH642" s="207" t="s">
        <v>2292</v>
      </c>
      <c r="AI642" s="199">
        <v>42736</v>
      </c>
      <c r="AJ642" s="199">
        <v>42736</v>
      </c>
      <c r="AK642" s="199">
        <v>43100</v>
      </c>
      <c r="AL642" s="196">
        <v>2017</v>
      </c>
      <c r="AM642" s="207" t="s">
        <v>1154</v>
      </c>
      <c r="AN642" s="198"/>
      <c r="AO642" s="196"/>
      <c r="AP642" s="196"/>
      <c r="AQ642" s="196"/>
      <c r="AR642" s="196"/>
      <c r="AS642" s="196"/>
      <c r="AT642" s="196"/>
      <c r="AU642" s="196"/>
      <c r="AV642" s="196"/>
      <c r="AW642" s="196" t="s">
        <v>273</v>
      </c>
    </row>
    <row r="643" spans="1:49" s="143" customFormat="1" ht="33.75" customHeight="1">
      <c r="A643" s="194">
        <v>7</v>
      </c>
      <c r="B643" s="194" t="s">
        <v>2735</v>
      </c>
      <c r="C643" s="194" t="s">
        <v>2735</v>
      </c>
      <c r="D643" s="194" t="s">
        <v>2732</v>
      </c>
      <c r="E643" s="194" t="s">
        <v>71</v>
      </c>
      <c r="F643" s="194" t="s">
        <v>2735</v>
      </c>
      <c r="G643" s="195" t="s">
        <v>2746</v>
      </c>
      <c r="H643" s="194" t="s">
        <v>1395</v>
      </c>
      <c r="I643" s="196" t="s">
        <v>2310</v>
      </c>
      <c r="J643" s="194" t="s">
        <v>2587</v>
      </c>
      <c r="K643" s="194" t="s">
        <v>136</v>
      </c>
      <c r="L643" s="197" t="s">
        <v>137</v>
      </c>
      <c r="M643" s="197" t="s">
        <v>106</v>
      </c>
      <c r="N643" s="194" t="s">
        <v>223</v>
      </c>
      <c r="O643" s="198">
        <v>172</v>
      </c>
      <c r="P643" s="198">
        <v>172</v>
      </c>
      <c r="Q643" s="198">
        <v>172</v>
      </c>
      <c r="R643" s="198">
        <f t="shared" ref="R643:R646" si="77">Q643*1.18</f>
        <v>202.95999999999998</v>
      </c>
      <c r="S643" s="197" t="s">
        <v>73</v>
      </c>
      <c r="T643" s="197" t="s">
        <v>131</v>
      </c>
      <c r="U643" s="197" t="s">
        <v>224</v>
      </c>
      <c r="V643" s="199">
        <v>42736</v>
      </c>
      <c r="W643" s="199">
        <v>42736</v>
      </c>
      <c r="X643" s="194" t="s">
        <v>2303</v>
      </c>
      <c r="Y643" s="194" t="s">
        <v>2316</v>
      </c>
      <c r="Z643" s="196">
        <v>7812014560</v>
      </c>
      <c r="AA643" s="196">
        <v>246545002</v>
      </c>
      <c r="AB643" s="207" t="s">
        <v>2315</v>
      </c>
      <c r="AC643" s="194" t="s">
        <v>223</v>
      </c>
      <c r="AD643" s="196">
        <v>796</v>
      </c>
      <c r="AE643" s="196" t="s">
        <v>177</v>
      </c>
      <c r="AF643" s="208">
        <v>1100</v>
      </c>
      <c r="AG643" s="201" t="s">
        <v>1505</v>
      </c>
      <c r="AH643" s="207" t="s">
        <v>2292</v>
      </c>
      <c r="AI643" s="199">
        <v>42736</v>
      </c>
      <c r="AJ643" s="199">
        <v>42736</v>
      </c>
      <c r="AK643" s="199">
        <v>43100</v>
      </c>
      <c r="AL643" s="196">
        <v>2017</v>
      </c>
      <c r="AM643" s="207" t="s">
        <v>1154</v>
      </c>
      <c r="AN643" s="198"/>
      <c r="AO643" s="196"/>
      <c r="AP643" s="196"/>
      <c r="AQ643" s="196"/>
      <c r="AR643" s="196"/>
      <c r="AS643" s="196"/>
      <c r="AT643" s="196"/>
      <c r="AU643" s="196"/>
      <c r="AV643" s="196"/>
      <c r="AW643" s="196" t="s">
        <v>273</v>
      </c>
    </row>
    <row r="644" spans="1:49" s="143" customFormat="1" ht="33.75" customHeight="1">
      <c r="A644" s="194">
        <v>7</v>
      </c>
      <c r="B644" s="194" t="s">
        <v>2735</v>
      </c>
      <c r="C644" s="194" t="s">
        <v>2735</v>
      </c>
      <c r="D644" s="194" t="s">
        <v>2733</v>
      </c>
      <c r="E644" s="194" t="s">
        <v>71</v>
      </c>
      <c r="F644" s="194" t="s">
        <v>2735</v>
      </c>
      <c r="G644" s="195" t="s">
        <v>2747</v>
      </c>
      <c r="H644" s="194" t="s">
        <v>1395</v>
      </c>
      <c r="I644" s="196" t="s">
        <v>2310</v>
      </c>
      <c r="J644" s="194" t="s">
        <v>2587</v>
      </c>
      <c r="K644" s="194" t="s">
        <v>136</v>
      </c>
      <c r="L644" s="197" t="s">
        <v>137</v>
      </c>
      <c r="M644" s="197" t="s">
        <v>106</v>
      </c>
      <c r="N644" s="194" t="s">
        <v>223</v>
      </c>
      <c r="O644" s="198">
        <v>422.8</v>
      </c>
      <c r="P644" s="198">
        <v>422.8</v>
      </c>
      <c r="Q644" s="198">
        <v>422.8</v>
      </c>
      <c r="R644" s="198">
        <f t="shared" si="77"/>
        <v>498.904</v>
      </c>
      <c r="S644" s="197" t="s">
        <v>73</v>
      </c>
      <c r="T644" s="197" t="s">
        <v>131</v>
      </c>
      <c r="U644" s="197" t="s">
        <v>224</v>
      </c>
      <c r="V644" s="199">
        <v>42736</v>
      </c>
      <c r="W644" s="199">
        <v>42736</v>
      </c>
      <c r="X644" s="194" t="s">
        <v>2303</v>
      </c>
      <c r="Y644" s="194" t="s">
        <v>2316</v>
      </c>
      <c r="Z644" s="196">
        <v>7812014560</v>
      </c>
      <c r="AA644" s="196">
        <v>246545002</v>
      </c>
      <c r="AB644" s="207" t="s">
        <v>2315</v>
      </c>
      <c r="AC644" s="194" t="s">
        <v>223</v>
      </c>
      <c r="AD644" s="196">
        <v>796</v>
      </c>
      <c r="AE644" s="196" t="s">
        <v>177</v>
      </c>
      <c r="AF644" s="208">
        <v>1100</v>
      </c>
      <c r="AG644" s="201" t="s">
        <v>1505</v>
      </c>
      <c r="AH644" s="207" t="s">
        <v>2292</v>
      </c>
      <c r="AI644" s="199">
        <v>42736</v>
      </c>
      <c r="AJ644" s="199">
        <v>42736</v>
      </c>
      <c r="AK644" s="199">
        <v>43100</v>
      </c>
      <c r="AL644" s="196">
        <v>2017</v>
      </c>
      <c r="AM644" s="207" t="s">
        <v>1154</v>
      </c>
      <c r="AN644" s="198"/>
      <c r="AO644" s="196"/>
      <c r="AP644" s="196"/>
      <c r="AQ644" s="196"/>
      <c r="AR644" s="196"/>
      <c r="AS644" s="196"/>
      <c r="AT644" s="196"/>
      <c r="AU644" s="196"/>
      <c r="AV644" s="196"/>
      <c r="AW644" s="196" t="s">
        <v>273</v>
      </c>
    </row>
    <row r="645" spans="1:49" s="143" customFormat="1" ht="33.75" customHeight="1">
      <c r="A645" s="194">
        <v>7</v>
      </c>
      <c r="B645" s="194" t="s">
        <v>2735</v>
      </c>
      <c r="C645" s="194" t="s">
        <v>2735</v>
      </c>
      <c r="D645" s="194" t="s">
        <v>2730</v>
      </c>
      <c r="E645" s="194" t="s">
        <v>71</v>
      </c>
      <c r="F645" s="194" t="s">
        <v>2735</v>
      </c>
      <c r="G645" s="195" t="s">
        <v>2743</v>
      </c>
      <c r="H645" s="194" t="s">
        <v>1395</v>
      </c>
      <c r="I645" s="196" t="s">
        <v>2310</v>
      </c>
      <c r="J645" s="194" t="s">
        <v>2587</v>
      </c>
      <c r="K645" s="194" t="s">
        <v>136</v>
      </c>
      <c r="L645" s="197" t="s">
        <v>137</v>
      </c>
      <c r="M645" s="197" t="s">
        <v>106</v>
      </c>
      <c r="N645" s="194" t="s">
        <v>223</v>
      </c>
      <c r="O645" s="198">
        <v>324</v>
      </c>
      <c r="P645" s="198">
        <v>324</v>
      </c>
      <c r="Q645" s="198">
        <v>324</v>
      </c>
      <c r="R645" s="198">
        <f t="shared" si="77"/>
        <v>382.32</v>
      </c>
      <c r="S645" s="197" t="s">
        <v>73</v>
      </c>
      <c r="T645" s="197" t="s">
        <v>131</v>
      </c>
      <c r="U645" s="197" t="s">
        <v>224</v>
      </c>
      <c r="V645" s="199">
        <v>42736</v>
      </c>
      <c r="W645" s="199">
        <v>42736</v>
      </c>
      <c r="X645" s="194" t="s">
        <v>2303</v>
      </c>
      <c r="Y645" s="194" t="s">
        <v>2316</v>
      </c>
      <c r="Z645" s="196">
        <v>7812014560</v>
      </c>
      <c r="AA645" s="196">
        <v>246545002</v>
      </c>
      <c r="AB645" s="207" t="s">
        <v>2315</v>
      </c>
      <c r="AC645" s="194" t="s">
        <v>223</v>
      </c>
      <c r="AD645" s="196">
        <v>796</v>
      </c>
      <c r="AE645" s="196" t="s">
        <v>177</v>
      </c>
      <c r="AF645" s="208">
        <v>1100</v>
      </c>
      <c r="AG645" s="201" t="s">
        <v>1505</v>
      </c>
      <c r="AH645" s="207" t="s">
        <v>2292</v>
      </c>
      <c r="AI645" s="199">
        <v>42736</v>
      </c>
      <c r="AJ645" s="199">
        <v>42736</v>
      </c>
      <c r="AK645" s="199">
        <v>43100</v>
      </c>
      <c r="AL645" s="196">
        <v>2017</v>
      </c>
      <c r="AM645" s="207" t="s">
        <v>1154</v>
      </c>
      <c r="AN645" s="198"/>
      <c r="AO645" s="196"/>
      <c r="AP645" s="196"/>
      <c r="AQ645" s="196"/>
      <c r="AR645" s="196"/>
      <c r="AS645" s="196"/>
      <c r="AT645" s="196"/>
      <c r="AU645" s="196"/>
      <c r="AV645" s="196"/>
      <c r="AW645" s="196" t="s">
        <v>273</v>
      </c>
    </row>
    <row r="646" spans="1:49" s="143" customFormat="1" ht="33.75" customHeight="1">
      <c r="A646" s="194">
        <v>7</v>
      </c>
      <c r="B646" s="194" t="s">
        <v>2735</v>
      </c>
      <c r="C646" s="194" t="s">
        <v>2735</v>
      </c>
      <c r="D646" s="194" t="s">
        <v>1647</v>
      </c>
      <c r="E646" s="194" t="s">
        <v>71</v>
      </c>
      <c r="F646" s="194" t="s">
        <v>2735</v>
      </c>
      <c r="G646" s="195" t="s">
        <v>2745</v>
      </c>
      <c r="H646" s="194" t="s">
        <v>1395</v>
      </c>
      <c r="I646" s="196" t="s">
        <v>2310</v>
      </c>
      <c r="J646" s="194" t="s">
        <v>2587</v>
      </c>
      <c r="K646" s="194" t="s">
        <v>136</v>
      </c>
      <c r="L646" s="197" t="s">
        <v>137</v>
      </c>
      <c r="M646" s="197" t="s">
        <v>106</v>
      </c>
      <c r="N646" s="194" t="s">
        <v>223</v>
      </c>
      <c r="O646" s="198">
        <v>457.68</v>
      </c>
      <c r="P646" s="198">
        <v>457.68</v>
      </c>
      <c r="Q646" s="198">
        <v>457.68</v>
      </c>
      <c r="R646" s="198">
        <f t="shared" si="77"/>
        <v>540.06240000000003</v>
      </c>
      <c r="S646" s="197" t="s">
        <v>73</v>
      </c>
      <c r="T646" s="197" t="s">
        <v>131</v>
      </c>
      <c r="U646" s="197" t="s">
        <v>224</v>
      </c>
      <c r="V646" s="199">
        <v>42736</v>
      </c>
      <c r="W646" s="199">
        <v>42736</v>
      </c>
      <c r="X646" s="194" t="s">
        <v>2303</v>
      </c>
      <c r="Y646" s="194" t="s">
        <v>2316</v>
      </c>
      <c r="Z646" s="196">
        <v>7812014560</v>
      </c>
      <c r="AA646" s="196">
        <v>246545002</v>
      </c>
      <c r="AB646" s="207" t="s">
        <v>2315</v>
      </c>
      <c r="AC646" s="194" t="s">
        <v>223</v>
      </c>
      <c r="AD646" s="196">
        <v>796</v>
      </c>
      <c r="AE646" s="196" t="s">
        <v>177</v>
      </c>
      <c r="AF646" s="208">
        <v>1100</v>
      </c>
      <c r="AG646" s="201" t="s">
        <v>1505</v>
      </c>
      <c r="AH646" s="207" t="s">
        <v>2292</v>
      </c>
      <c r="AI646" s="199">
        <v>42736</v>
      </c>
      <c r="AJ646" s="199">
        <v>42736</v>
      </c>
      <c r="AK646" s="199">
        <v>43100</v>
      </c>
      <c r="AL646" s="196">
        <v>2017</v>
      </c>
      <c r="AM646" s="207" t="s">
        <v>1154</v>
      </c>
      <c r="AN646" s="198"/>
      <c r="AO646" s="196"/>
      <c r="AP646" s="196"/>
      <c r="AQ646" s="196"/>
      <c r="AR646" s="196"/>
      <c r="AS646" s="196"/>
      <c r="AT646" s="196"/>
      <c r="AU646" s="196"/>
      <c r="AV646" s="196"/>
      <c r="AW646" s="196" t="s">
        <v>273</v>
      </c>
    </row>
    <row r="647" spans="1:49" s="143" customFormat="1" ht="33.75" customHeight="1">
      <c r="A647" s="136">
        <v>7</v>
      </c>
      <c r="B647" s="136" t="s">
        <v>2317</v>
      </c>
      <c r="C647" s="136" t="s">
        <v>131</v>
      </c>
      <c r="D647" s="136" t="s">
        <v>2288</v>
      </c>
      <c r="E647" s="136" t="s">
        <v>71</v>
      </c>
      <c r="F647" s="136">
        <v>629759</v>
      </c>
      <c r="G647" s="10" t="s">
        <v>2318</v>
      </c>
      <c r="H647" s="136" t="s">
        <v>1395</v>
      </c>
      <c r="I647" s="9" t="s">
        <v>2290</v>
      </c>
      <c r="J647" s="136" t="s">
        <v>135</v>
      </c>
      <c r="K647" s="136" t="s">
        <v>136</v>
      </c>
      <c r="L647" s="140" t="s">
        <v>137</v>
      </c>
      <c r="M647" s="140" t="s">
        <v>106</v>
      </c>
      <c r="N647" s="136" t="s">
        <v>213</v>
      </c>
      <c r="O647" s="137">
        <v>8100</v>
      </c>
      <c r="P647" s="137">
        <v>8100</v>
      </c>
      <c r="Q647" s="137">
        <v>8100</v>
      </c>
      <c r="R647" s="137">
        <f t="shared" si="64"/>
        <v>9558</v>
      </c>
      <c r="S647" s="140" t="s">
        <v>214</v>
      </c>
      <c r="T647" s="140" t="s">
        <v>131</v>
      </c>
      <c r="U647" s="140" t="s">
        <v>215</v>
      </c>
      <c r="V647" s="8">
        <f>W647-45</f>
        <v>42671</v>
      </c>
      <c r="W647" s="8">
        <f t="shared" ref="W647:W685" si="78">AI647-20</f>
        <v>42716</v>
      </c>
      <c r="X647" s="136"/>
      <c r="Y647" s="136"/>
      <c r="Z647" s="9"/>
      <c r="AA647" s="9"/>
      <c r="AB647" s="175" t="s">
        <v>2319</v>
      </c>
      <c r="AC647" s="136" t="s">
        <v>209</v>
      </c>
      <c r="AD647" s="9">
        <v>796</v>
      </c>
      <c r="AE647" s="9" t="s">
        <v>177</v>
      </c>
      <c r="AF647" s="155">
        <v>177</v>
      </c>
      <c r="AG647" s="142" t="s">
        <v>1505</v>
      </c>
      <c r="AH647" s="175" t="s">
        <v>2292</v>
      </c>
      <c r="AI647" s="8">
        <v>42736</v>
      </c>
      <c r="AJ647" s="8">
        <v>42736</v>
      </c>
      <c r="AK647" s="8">
        <v>43100</v>
      </c>
      <c r="AL647" s="9">
        <v>2017</v>
      </c>
      <c r="AM647" s="175"/>
      <c r="AN647" s="137"/>
      <c r="AO647" s="9"/>
      <c r="AP647" s="9"/>
      <c r="AQ647" s="9"/>
      <c r="AR647" s="9"/>
      <c r="AS647" s="9"/>
      <c r="AT647" s="9"/>
      <c r="AU647" s="9"/>
      <c r="AV647" s="9"/>
      <c r="AW647" s="9" t="s">
        <v>273</v>
      </c>
    </row>
    <row r="648" spans="1:49" s="143" customFormat="1" ht="33.75" customHeight="1">
      <c r="A648" s="136">
        <v>7</v>
      </c>
      <c r="B648" s="136" t="s">
        <v>2320</v>
      </c>
      <c r="C648" s="136" t="s">
        <v>131</v>
      </c>
      <c r="D648" s="136" t="s">
        <v>2288</v>
      </c>
      <c r="E648" s="136" t="s">
        <v>71</v>
      </c>
      <c r="F648" s="136">
        <v>629760</v>
      </c>
      <c r="G648" s="10" t="s">
        <v>2321</v>
      </c>
      <c r="H648" s="136" t="s">
        <v>1395</v>
      </c>
      <c r="I648" s="9" t="s">
        <v>2290</v>
      </c>
      <c r="J648" s="136" t="s">
        <v>135</v>
      </c>
      <c r="K648" s="136" t="s">
        <v>136</v>
      </c>
      <c r="L648" s="140" t="s">
        <v>137</v>
      </c>
      <c r="M648" s="140" t="s">
        <v>106</v>
      </c>
      <c r="N648" s="136" t="s">
        <v>213</v>
      </c>
      <c r="O648" s="137">
        <v>12000</v>
      </c>
      <c r="P648" s="137">
        <v>10000</v>
      </c>
      <c r="Q648" s="137">
        <v>12000</v>
      </c>
      <c r="R648" s="137">
        <f t="shared" si="64"/>
        <v>14160</v>
      </c>
      <c r="S648" s="140" t="str">
        <f>IF(R648&gt;10000,"Открытый конкурс","Открытый запрос предложений")</f>
        <v>Открытый конкурс</v>
      </c>
      <c r="T648" s="140" t="s">
        <v>131</v>
      </c>
      <c r="U648" s="140" t="s">
        <v>215</v>
      </c>
      <c r="V648" s="8">
        <f>W648-60</f>
        <v>42656</v>
      </c>
      <c r="W648" s="8">
        <f t="shared" si="78"/>
        <v>42716</v>
      </c>
      <c r="X648" s="136"/>
      <c r="Y648" s="136"/>
      <c r="Z648" s="9"/>
      <c r="AA648" s="9"/>
      <c r="AB648" s="141" t="s">
        <v>2321</v>
      </c>
      <c r="AC648" s="136" t="s">
        <v>209</v>
      </c>
      <c r="AD648" s="9">
        <v>796</v>
      </c>
      <c r="AE648" s="9" t="s">
        <v>177</v>
      </c>
      <c r="AF648" s="155">
        <v>76</v>
      </c>
      <c r="AG648" s="142" t="s">
        <v>1505</v>
      </c>
      <c r="AH648" s="175" t="s">
        <v>2292</v>
      </c>
      <c r="AI648" s="8">
        <v>42736</v>
      </c>
      <c r="AJ648" s="8">
        <v>42736</v>
      </c>
      <c r="AK648" s="8">
        <v>43100</v>
      </c>
      <c r="AL648" s="9">
        <v>2017</v>
      </c>
      <c r="AM648" s="175"/>
      <c r="AN648" s="137"/>
      <c r="AO648" s="9"/>
      <c r="AP648" s="9"/>
      <c r="AQ648" s="9"/>
      <c r="AR648" s="9"/>
      <c r="AS648" s="9"/>
      <c r="AT648" s="9"/>
      <c r="AU648" s="9"/>
      <c r="AV648" s="9"/>
      <c r="AW648" s="9" t="s">
        <v>273</v>
      </c>
    </row>
    <row r="649" spans="1:49" s="143" customFormat="1" ht="33.75" customHeight="1">
      <c r="A649" s="210">
        <v>7</v>
      </c>
      <c r="B649" s="210" t="s">
        <v>2322</v>
      </c>
      <c r="C649" s="210" t="s">
        <v>131</v>
      </c>
      <c r="D649" s="210" t="s">
        <v>2288</v>
      </c>
      <c r="E649" s="210" t="s">
        <v>71</v>
      </c>
      <c r="F649" s="210">
        <v>629761</v>
      </c>
      <c r="G649" s="211" t="s">
        <v>2737</v>
      </c>
      <c r="H649" s="210" t="s">
        <v>1395</v>
      </c>
      <c r="I649" s="224" t="s">
        <v>2290</v>
      </c>
      <c r="J649" s="210" t="s">
        <v>135</v>
      </c>
      <c r="K649" s="210" t="s">
        <v>136</v>
      </c>
      <c r="L649" s="213" t="s">
        <v>137</v>
      </c>
      <c r="M649" s="214" t="s">
        <v>471</v>
      </c>
      <c r="N649" s="210" t="s">
        <v>213</v>
      </c>
      <c r="O649" s="214">
        <v>8000.6</v>
      </c>
      <c r="P649" s="214" t="s">
        <v>471</v>
      </c>
      <c r="Q649" s="214">
        <v>8000.6</v>
      </c>
      <c r="R649" s="214">
        <f t="shared" si="64"/>
        <v>9440.7080000000005</v>
      </c>
      <c r="S649" s="213" t="s">
        <v>214</v>
      </c>
      <c r="T649" s="213" t="s">
        <v>131</v>
      </c>
      <c r="U649" s="213" t="s">
        <v>215</v>
      </c>
      <c r="V649" s="215">
        <f t="shared" ref="V649:V667" si="79">W649-45</f>
        <v>42852</v>
      </c>
      <c r="W649" s="215">
        <f>AI649-20</f>
        <v>42897</v>
      </c>
      <c r="X649" s="210"/>
      <c r="Y649" s="210"/>
      <c r="Z649" s="212"/>
      <c r="AA649" s="212"/>
      <c r="AB649" s="216" t="s">
        <v>2323</v>
      </c>
      <c r="AC649" s="210" t="s">
        <v>209</v>
      </c>
      <c r="AD649" s="212">
        <v>796</v>
      </c>
      <c r="AE649" s="212" t="s">
        <v>177</v>
      </c>
      <c r="AF649" s="223">
        <v>87</v>
      </c>
      <c r="AG649" s="217" t="s">
        <v>1505</v>
      </c>
      <c r="AH649" s="222" t="s">
        <v>2292</v>
      </c>
      <c r="AI649" s="215">
        <v>42917</v>
      </c>
      <c r="AJ649" s="215">
        <v>42917</v>
      </c>
      <c r="AK649" s="215">
        <v>43281</v>
      </c>
      <c r="AL649" s="212" t="s">
        <v>310</v>
      </c>
      <c r="AM649" s="222"/>
      <c r="AN649" s="214"/>
      <c r="AO649" s="212"/>
      <c r="AP649" s="212"/>
      <c r="AQ649" s="212"/>
      <c r="AR649" s="212"/>
      <c r="AS649" s="212"/>
      <c r="AT649" s="212"/>
      <c r="AU649" s="212"/>
      <c r="AV649" s="212"/>
      <c r="AW649" s="212"/>
    </row>
    <row r="650" spans="1:49" s="143" customFormat="1" ht="33.75" customHeight="1">
      <c r="A650" s="194">
        <v>7</v>
      </c>
      <c r="B650" s="194" t="s">
        <v>2736</v>
      </c>
      <c r="C650" s="194" t="s">
        <v>2736</v>
      </c>
      <c r="D650" s="194" t="s">
        <v>1209</v>
      </c>
      <c r="E650" s="194" t="s">
        <v>71</v>
      </c>
      <c r="F650" s="194" t="s">
        <v>2736</v>
      </c>
      <c r="G650" s="195" t="s">
        <v>2748</v>
      </c>
      <c r="H650" s="194" t="s">
        <v>1395</v>
      </c>
      <c r="I650" s="209" t="s">
        <v>2290</v>
      </c>
      <c r="J650" s="194" t="s">
        <v>135</v>
      </c>
      <c r="K650" s="194" t="s">
        <v>136</v>
      </c>
      <c r="L650" s="197" t="s">
        <v>137</v>
      </c>
      <c r="M650" s="197" t="s">
        <v>106</v>
      </c>
      <c r="N650" s="194" t="s">
        <v>213</v>
      </c>
      <c r="O650" s="198">
        <v>989</v>
      </c>
      <c r="P650" s="198">
        <v>490</v>
      </c>
      <c r="Q650" s="198">
        <v>989</v>
      </c>
      <c r="R650" s="198">
        <f t="shared" ref="R650" si="80">Q650*1.18</f>
        <v>1167.02</v>
      </c>
      <c r="S650" s="197" t="s">
        <v>214</v>
      </c>
      <c r="T650" s="197" t="s">
        <v>131</v>
      </c>
      <c r="U650" s="197" t="s">
        <v>215</v>
      </c>
      <c r="V650" s="199">
        <f t="shared" si="79"/>
        <v>42852</v>
      </c>
      <c r="W650" s="199">
        <f t="shared" ref="W650" si="81">AI650-20</f>
        <v>42897</v>
      </c>
      <c r="X650" s="194"/>
      <c r="Y650" s="194"/>
      <c r="Z650" s="196"/>
      <c r="AA650" s="196"/>
      <c r="AB650" s="200" t="s">
        <v>2323</v>
      </c>
      <c r="AC650" s="194" t="s">
        <v>209</v>
      </c>
      <c r="AD650" s="196">
        <v>796</v>
      </c>
      <c r="AE650" s="196" t="s">
        <v>177</v>
      </c>
      <c r="AF650" s="208">
        <v>87</v>
      </c>
      <c r="AG650" s="201" t="s">
        <v>1505</v>
      </c>
      <c r="AH650" s="207" t="s">
        <v>2292</v>
      </c>
      <c r="AI650" s="199">
        <v>42917</v>
      </c>
      <c r="AJ650" s="199">
        <v>42917</v>
      </c>
      <c r="AK650" s="199">
        <v>43281</v>
      </c>
      <c r="AL650" s="196" t="s">
        <v>310</v>
      </c>
      <c r="AM650" s="207"/>
      <c r="AN650" s="198"/>
      <c r="AO650" s="196"/>
      <c r="AP650" s="196"/>
      <c r="AQ650" s="196"/>
      <c r="AR650" s="196"/>
      <c r="AS650" s="196"/>
      <c r="AT650" s="196"/>
      <c r="AU650" s="196"/>
      <c r="AV650" s="196"/>
      <c r="AW650" s="196" t="s">
        <v>273</v>
      </c>
    </row>
    <row r="651" spans="1:49" s="143" customFormat="1" ht="33.75" customHeight="1">
      <c r="A651" s="194">
        <v>7</v>
      </c>
      <c r="B651" s="194" t="s">
        <v>2736</v>
      </c>
      <c r="C651" s="194" t="s">
        <v>2736</v>
      </c>
      <c r="D651" s="194" t="s">
        <v>2728</v>
      </c>
      <c r="E651" s="194" t="s">
        <v>71</v>
      </c>
      <c r="F651" s="194" t="s">
        <v>2736</v>
      </c>
      <c r="G651" s="195" t="s">
        <v>2749</v>
      </c>
      <c r="H651" s="194" t="s">
        <v>1395</v>
      </c>
      <c r="I651" s="209" t="s">
        <v>2290</v>
      </c>
      <c r="J651" s="194" t="s">
        <v>135</v>
      </c>
      <c r="K651" s="194" t="s">
        <v>136</v>
      </c>
      <c r="L651" s="197" t="s">
        <v>137</v>
      </c>
      <c r="M651" s="197" t="s">
        <v>106</v>
      </c>
      <c r="N651" s="194" t="s">
        <v>213</v>
      </c>
      <c r="O651" s="198">
        <v>738.2</v>
      </c>
      <c r="P651" s="198">
        <v>368.6</v>
      </c>
      <c r="Q651" s="198">
        <v>738.2</v>
      </c>
      <c r="R651" s="198">
        <f t="shared" ref="R651:R652" si="82">Q651*1.18</f>
        <v>871.07600000000002</v>
      </c>
      <c r="S651" s="197" t="s">
        <v>214</v>
      </c>
      <c r="T651" s="197" t="s">
        <v>131</v>
      </c>
      <c r="U651" s="197" t="s">
        <v>215</v>
      </c>
      <c r="V651" s="199">
        <f t="shared" si="79"/>
        <v>42852</v>
      </c>
      <c r="W651" s="199">
        <f t="shared" ref="W651:W652" si="83">AI651-20</f>
        <v>42897</v>
      </c>
      <c r="X651" s="194"/>
      <c r="Y651" s="194"/>
      <c r="Z651" s="196"/>
      <c r="AA651" s="196"/>
      <c r="AB651" s="200" t="s">
        <v>2323</v>
      </c>
      <c r="AC651" s="194" t="s">
        <v>209</v>
      </c>
      <c r="AD651" s="196">
        <v>796</v>
      </c>
      <c r="AE651" s="196" t="s">
        <v>177</v>
      </c>
      <c r="AF651" s="208">
        <v>87</v>
      </c>
      <c r="AG651" s="201" t="s">
        <v>1505</v>
      </c>
      <c r="AH651" s="207" t="s">
        <v>2292</v>
      </c>
      <c r="AI651" s="199">
        <v>42917</v>
      </c>
      <c r="AJ651" s="199">
        <v>42917</v>
      </c>
      <c r="AK651" s="199">
        <v>43281</v>
      </c>
      <c r="AL651" s="196" t="s">
        <v>310</v>
      </c>
      <c r="AM651" s="207"/>
      <c r="AN651" s="198"/>
      <c r="AO651" s="196"/>
      <c r="AP651" s="196"/>
      <c r="AQ651" s="196"/>
      <c r="AR651" s="196"/>
      <c r="AS651" s="196"/>
      <c r="AT651" s="196"/>
      <c r="AU651" s="196"/>
      <c r="AV651" s="196"/>
      <c r="AW651" s="196" t="s">
        <v>273</v>
      </c>
    </row>
    <row r="652" spans="1:49" s="143" customFormat="1" ht="33.75" customHeight="1">
      <c r="A652" s="194">
        <v>7</v>
      </c>
      <c r="B652" s="194" t="s">
        <v>2736</v>
      </c>
      <c r="C652" s="194" t="s">
        <v>2736</v>
      </c>
      <c r="D652" s="194" t="s">
        <v>1477</v>
      </c>
      <c r="E652" s="194" t="s">
        <v>71</v>
      </c>
      <c r="F652" s="194" t="s">
        <v>2736</v>
      </c>
      <c r="G652" s="195" t="s">
        <v>2750</v>
      </c>
      <c r="H652" s="194" t="s">
        <v>1395</v>
      </c>
      <c r="I652" s="209" t="s">
        <v>2290</v>
      </c>
      <c r="J652" s="194" t="s">
        <v>135</v>
      </c>
      <c r="K652" s="194" t="s">
        <v>136</v>
      </c>
      <c r="L652" s="197" t="s">
        <v>137</v>
      </c>
      <c r="M652" s="197" t="s">
        <v>106</v>
      </c>
      <c r="N652" s="194" t="s">
        <v>213</v>
      </c>
      <c r="O652" s="198">
        <v>2053.4</v>
      </c>
      <c r="P652" s="198">
        <v>1026.2</v>
      </c>
      <c r="Q652" s="198">
        <v>2053.4</v>
      </c>
      <c r="R652" s="198">
        <f t="shared" si="82"/>
        <v>2423.0120000000002</v>
      </c>
      <c r="S652" s="197" t="s">
        <v>214</v>
      </c>
      <c r="T652" s="197" t="s">
        <v>131</v>
      </c>
      <c r="U652" s="197" t="s">
        <v>215</v>
      </c>
      <c r="V652" s="199">
        <f t="shared" si="79"/>
        <v>42852</v>
      </c>
      <c r="W652" s="199">
        <f t="shared" si="83"/>
        <v>42897</v>
      </c>
      <c r="X652" s="194"/>
      <c r="Y652" s="194"/>
      <c r="Z652" s="196"/>
      <c r="AA652" s="196"/>
      <c r="AB652" s="200" t="s">
        <v>2323</v>
      </c>
      <c r="AC652" s="194" t="s">
        <v>209</v>
      </c>
      <c r="AD652" s="196">
        <v>796</v>
      </c>
      <c r="AE652" s="196" t="s">
        <v>177</v>
      </c>
      <c r="AF652" s="208">
        <v>87</v>
      </c>
      <c r="AG652" s="201" t="s">
        <v>1505</v>
      </c>
      <c r="AH652" s="207" t="s">
        <v>2292</v>
      </c>
      <c r="AI652" s="199">
        <v>42917</v>
      </c>
      <c r="AJ652" s="199">
        <v>42917</v>
      </c>
      <c r="AK652" s="199">
        <v>43281</v>
      </c>
      <c r="AL652" s="196" t="s">
        <v>310</v>
      </c>
      <c r="AM652" s="207"/>
      <c r="AN652" s="198"/>
      <c r="AO652" s="196"/>
      <c r="AP652" s="196"/>
      <c r="AQ652" s="196"/>
      <c r="AR652" s="196"/>
      <c r="AS652" s="196"/>
      <c r="AT652" s="196"/>
      <c r="AU652" s="196"/>
      <c r="AV652" s="196"/>
      <c r="AW652" s="196" t="s">
        <v>273</v>
      </c>
    </row>
    <row r="653" spans="1:49" s="143" customFormat="1" ht="33.75" customHeight="1">
      <c r="A653" s="194">
        <v>7</v>
      </c>
      <c r="B653" s="194" t="s">
        <v>2736</v>
      </c>
      <c r="C653" s="194" t="s">
        <v>2736</v>
      </c>
      <c r="D653" s="194" t="s">
        <v>2730</v>
      </c>
      <c r="E653" s="194" t="s">
        <v>71</v>
      </c>
      <c r="F653" s="194" t="s">
        <v>2736</v>
      </c>
      <c r="G653" s="195" t="s">
        <v>2751</v>
      </c>
      <c r="H653" s="194" t="s">
        <v>1395</v>
      </c>
      <c r="I653" s="209" t="s">
        <v>2290</v>
      </c>
      <c r="J653" s="194" t="s">
        <v>135</v>
      </c>
      <c r="K653" s="194" t="s">
        <v>136</v>
      </c>
      <c r="L653" s="197" t="s">
        <v>137</v>
      </c>
      <c r="M653" s="197" t="s">
        <v>106</v>
      </c>
      <c r="N653" s="194" t="s">
        <v>213</v>
      </c>
      <c r="O653" s="198">
        <v>1450.4</v>
      </c>
      <c r="P653" s="198">
        <v>728.2</v>
      </c>
      <c r="Q653" s="198">
        <v>1450.4</v>
      </c>
      <c r="R653" s="198">
        <f t="shared" ref="R653:R654" si="84">Q653*1.18</f>
        <v>1711.472</v>
      </c>
      <c r="S653" s="197" t="s">
        <v>214</v>
      </c>
      <c r="T653" s="197" t="s">
        <v>131</v>
      </c>
      <c r="U653" s="197" t="s">
        <v>215</v>
      </c>
      <c r="V653" s="199">
        <f t="shared" si="79"/>
        <v>42852</v>
      </c>
      <c r="W653" s="199">
        <f t="shared" ref="W653:W654" si="85">AI653-20</f>
        <v>42897</v>
      </c>
      <c r="X653" s="194"/>
      <c r="Y653" s="194"/>
      <c r="Z653" s="196"/>
      <c r="AA653" s="196"/>
      <c r="AB653" s="200" t="s">
        <v>2323</v>
      </c>
      <c r="AC653" s="194" t="s">
        <v>209</v>
      </c>
      <c r="AD653" s="196">
        <v>796</v>
      </c>
      <c r="AE653" s="196" t="s">
        <v>177</v>
      </c>
      <c r="AF653" s="208">
        <v>87</v>
      </c>
      <c r="AG653" s="201" t="s">
        <v>1505</v>
      </c>
      <c r="AH653" s="207" t="s">
        <v>2292</v>
      </c>
      <c r="AI653" s="199">
        <v>42917</v>
      </c>
      <c r="AJ653" s="199">
        <v>42917</v>
      </c>
      <c r="AK653" s="199">
        <v>43281</v>
      </c>
      <c r="AL653" s="196" t="s">
        <v>310</v>
      </c>
      <c r="AM653" s="207"/>
      <c r="AN653" s="198"/>
      <c r="AO653" s="196"/>
      <c r="AP653" s="196"/>
      <c r="AQ653" s="196"/>
      <c r="AR653" s="196"/>
      <c r="AS653" s="196"/>
      <c r="AT653" s="196"/>
      <c r="AU653" s="196"/>
      <c r="AV653" s="196"/>
      <c r="AW653" s="196" t="s">
        <v>273</v>
      </c>
    </row>
    <row r="654" spans="1:49" s="143" customFormat="1" ht="33.75" customHeight="1">
      <c r="A654" s="194">
        <v>7</v>
      </c>
      <c r="B654" s="194" t="s">
        <v>2736</v>
      </c>
      <c r="C654" s="194" t="s">
        <v>2736</v>
      </c>
      <c r="D654" s="194" t="s">
        <v>2732</v>
      </c>
      <c r="E654" s="194" t="s">
        <v>71</v>
      </c>
      <c r="F654" s="194" t="s">
        <v>2736</v>
      </c>
      <c r="G654" s="195" t="s">
        <v>2752</v>
      </c>
      <c r="H654" s="194" t="s">
        <v>1395</v>
      </c>
      <c r="I654" s="209" t="s">
        <v>2290</v>
      </c>
      <c r="J654" s="194" t="s">
        <v>135</v>
      </c>
      <c r="K654" s="194" t="s">
        <v>136</v>
      </c>
      <c r="L654" s="197" t="s">
        <v>137</v>
      </c>
      <c r="M654" s="197" t="s">
        <v>106</v>
      </c>
      <c r="N654" s="194" t="s">
        <v>213</v>
      </c>
      <c r="O654" s="198">
        <v>1069.5999999999999</v>
      </c>
      <c r="P654" s="198">
        <v>538.79999999999995</v>
      </c>
      <c r="Q654" s="198">
        <v>1069.5999999999999</v>
      </c>
      <c r="R654" s="198">
        <f t="shared" si="84"/>
        <v>1262.1279999999999</v>
      </c>
      <c r="S654" s="197" t="s">
        <v>214</v>
      </c>
      <c r="T654" s="197" t="s">
        <v>131</v>
      </c>
      <c r="U654" s="197" t="s">
        <v>215</v>
      </c>
      <c r="V654" s="199">
        <f t="shared" si="79"/>
        <v>42852</v>
      </c>
      <c r="W654" s="199">
        <f t="shared" si="85"/>
        <v>42897</v>
      </c>
      <c r="X654" s="194"/>
      <c r="Y654" s="194"/>
      <c r="Z654" s="196"/>
      <c r="AA654" s="196"/>
      <c r="AB654" s="200" t="s">
        <v>2323</v>
      </c>
      <c r="AC654" s="194" t="s">
        <v>209</v>
      </c>
      <c r="AD654" s="196">
        <v>796</v>
      </c>
      <c r="AE654" s="196" t="s">
        <v>177</v>
      </c>
      <c r="AF654" s="208">
        <v>87</v>
      </c>
      <c r="AG654" s="201" t="s">
        <v>1505</v>
      </c>
      <c r="AH654" s="207" t="s">
        <v>2292</v>
      </c>
      <c r="AI654" s="199">
        <v>42917</v>
      </c>
      <c r="AJ654" s="199">
        <v>42917</v>
      </c>
      <c r="AK654" s="199">
        <v>43281</v>
      </c>
      <c r="AL654" s="196" t="s">
        <v>310</v>
      </c>
      <c r="AM654" s="207"/>
      <c r="AN654" s="198"/>
      <c r="AO654" s="196"/>
      <c r="AP654" s="196"/>
      <c r="AQ654" s="196"/>
      <c r="AR654" s="196"/>
      <c r="AS654" s="196"/>
      <c r="AT654" s="196"/>
      <c r="AU654" s="196"/>
      <c r="AV654" s="196"/>
      <c r="AW654" s="196" t="s">
        <v>273</v>
      </c>
    </row>
    <row r="655" spans="1:49" s="143" customFormat="1" ht="33.75" customHeight="1">
      <c r="A655" s="194">
        <v>7</v>
      </c>
      <c r="B655" s="194" t="s">
        <v>2736</v>
      </c>
      <c r="C655" s="194" t="s">
        <v>2736</v>
      </c>
      <c r="D655" s="194" t="s">
        <v>2729</v>
      </c>
      <c r="E655" s="194" t="s">
        <v>71</v>
      </c>
      <c r="F655" s="194" t="s">
        <v>2736</v>
      </c>
      <c r="G655" s="195" t="s">
        <v>2753</v>
      </c>
      <c r="H655" s="194" t="s">
        <v>1395</v>
      </c>
      <c r="I655" s="209" t="s">
        <v>2290</v>
      </c>
      <c r="J655" s="194" t="s">
        <v>135</v>
      </c>
      <c r="K655" s="194" t="s">
        <v>136</v>
      </c>
      <c r="L655" s="197" t="s">
        <v>137</v>
      </c>
      <c r="M655" s="197" t="s">
        <v>106</v>
      </c>
      <c r="N655" s="194" t="s">
        <v>213</v>
      </c>
      <c r="O655" s="198">
        <v>1700</v>
      </c>
      <c r="P655" s="198">
        <v>849</v>
      </c>
      <c r="Q655" s="198">
        <v>1700</v>
      </c>
      <c r="R655" s="198">
        <f t="shared" ref="R655" si="86">Q655*1.18</f>
        <v>2006</v>
      </c>
      <c r="S655" s="197" t="s">
        <v>214</v>
      </c>
      <c r="T655" s="197" t="s">
        <v>131</v>
      </c>
      <c r="U655" s="197" t="s">
        <v>215</v>
      </c>
      <c r="V655" s="199">
        <f t="shared" si="79"/>
        <v>42852</v>
      </c>
      <c r="W655" s="199">
        <f t="shared" ref="W655" si="87">AI655-20</f>
        <v>42897</v>
      </c>
      <c r="X655" s="194"/>
      <c r="Y655" s="194"/>
      <c r="Z655" s="196"/>
      <c r="AA655" s="196"/>
      <c r="AB655" s="200" t="s">
        <v>2323</v>
      </c>
      <c r="AC655" s="194" t="s">
        <v>209</v>
      </c>
      <c r="AD655" s="196">
        <v>796</v>
      </c>
      <c r="AE655" s="196" t="s">
        <v>177</v>
      </c>
      <c r="AF655" s="208">
        <v>87</v>
      </c>
      <c r="AG655" s="201" t="s">
        <v>1505</v>
      </c>
      <c r="AH655" s="207" t="s">
        <v>2292</v>
      </c>
      <c r="AI655" s="199">
        <v>42917</v>
      </c>
      <c r="AJ655" s="199">
        <v>42917</v>
      </c>
      <c r="AK655" s="199">
        <v>43281</v>
      </c>
      <c r="AL655" s="196" t="s">
        <v>310</v>
      </c>
      <c r="AM655" s="207"/>
      <c r="AN655" s="198"/>
      <c r="AO655" s="196"/>
      <c r="AP655" s="196"/>
      <c r="AQ655" s="196"/>
      <c r="AR655" s="196"/>
      <c r="AS655" s="196"/>
      <c r="AT655" s="196"/>
      <c r="AU655" s="196"/>
      <c r="AV655" s="196"/>
      <c r="AW655" s="196" t="s">
        <v>273</v>
      </c>
    </row>
    <row r="656" spans="1:49" s="143" customFormat="1" ht="52.5" customHeight="1">
      <c r="A656" s="210">
        <v>7</v>
      </c>
      <c r="B656" s="210" t="s">
        <v>2324</v>
      </c>
      <c r="C656" s="210" t="s">
        <v>131</v>
      </c>
      <c r="D656" s="210" t="s">
        <v>1209</v>
      </c>
      <c r="E656" s="210" t="s">
        <v>71</v>
      </c>
      <c r="F656" s="210">
        <v>629762</v>
      </c>
      <c r="G656" s="211" t="s">
        <v>2755</v>
      </c>
      <c r="H656" s="210" t="s">
        <v>1395</v>
      </c>
      <c r="I656" s="224" t="s">
        <v>2290</v>
      </c>
      <c r="J656" s="210" t="s">
        <v>135</v>
      </c>
      <c r="K656" s="210" t="s">
        <v>136</v>
      </c>
      <c r="L656" s="213" t="s">
        <v>137</v>
      </c>
      <c r="M656" s="213" t="s">
        <v>471</v>
      </c>
      <c r="N656" s="210" t="s">
        <v>213</v>
      </c>
      <c r="O656" s="214">
        <v>3684</v>
      </c>
      <c r="P656" s="213" t="s">
        <v>471</v>
      </c>
      <c r="Q656" s="214">
        <v>3684</v>
      </c>
      <c r="R656" s="214">
        <f t="shared" si="64"/>
        <v>4347.12</v>
      </c>
      <c r="S656" s="213" t="s">
        <v>214</v>
      </c>
      <c r="T656" s="213" t="s">
        <v>131</v>
      </c>
      <c r="U656" s="213" t="s">
        <v>215</v>
      </c>
      <c r="V656" s="215">
        <f t="shared" si="79"/>
        <v>42852</v>
      </c>
      <c r="W656" s="215">
        <f t="shared" si="78"/>
        <v>42897</v>
      </c>
      <c r="X656" s="210"/>
      <c r="Y656" s="210"/>
      <c r="Z656" s="212"/>
      <c r="AA656" s="212"/>
      <c r="AB656" s="216" t="s">
        <v>2325</v>
      </c>
      <c r="AC656" s="210" t="s">
        <v>209</v>
      </c>
      <c r="AD656" s="212">
        <v>796</v>
      </c>
      <c r="AE656" s="212" t="s">
        <v>177</v>
      </c>
      <c r="AF656" s="223">
        <v>530</v>
      </c>
      <c r="AG656" s="217" t="s">
        <v>1505</v>
      </c>
      <c r="AH656" s="222" t="s">
        <v>2292</v>
      </c>
      <c r="AI656" s="215">
        <v>42917</v>
      </c>
      <c r="AJ656" s="215">
        <v>42917</v>
      </c>
      <c r="AK656" s="215">
        <v>43281</v>
      </c>
      <c r="AL656" s="212" t="s">
        <v>310</v>
      </c>
      <c r="AM656" s="222"/>
      <c r="AN656" s="214"/>
      <c r="AO656" s="212"/>
      <c r="AP656" s="212"/>
      <c r="AQ656" s="212"/>
      <c r="AR656" s="212"/>
      <c r="AS656" s="212"/>
      <c r="AT656" s="212"/>
      <c r="AU656" s="212"/>
      <c r="AV656" s="212"/>
      <c r="AW656" s="212" t="s">
        <v>273</v>
      </c>
    </row>
    <row r="657" spans="1:49" s="143" customFormat="1" ht="51.75" customHeight="1">
      <c r="A657" s="194">
        <v>7</v>
      </c>
      <c r="B657" s="194" t="s">
        <v>2754</v>
      </c>
      <c r="C657" s="194" t="s">
        <v>2754</v>
      </c>
      <c r="D657" s="194" t="s">
        <v>2728</v>
      </c>
      <c r="E657" s="194" t="s">
        <v>71</v>
      </c>
      <c r="F657" s="194" t="s">
        <v>2754</v>
      </c>
      <c r="G657" s="195" t="s">
        <v>2756</v>
      </c>
      <c r="H657" s="194" t="s">
        <v>1395</v>
      </c>
      <c r="I657" s="209" t="s">
        <v>2290</v>
      </c>
      <c r="J657" s="194" t="s">
        <v>135</v>
      </c>
      <c r="K657" s="194" t="s">
        <v>136</v>
      </c>
      <c r="L657" s="197" t="s">
        <v>137</v>
      </c>
      <c r="M657" s="197" t="s">
        <v>106</v>
      </c>
      <c r="N657" s="194" t="s">
        <v>213</v>
      </c>
      <c r="O657" s="198">
        <v>1720</v>
      </c>
      <c r="P657" s="198">
        <v>860</v>
      </c>
      <c r="Q657" s="198">
        <v>1720</v>
      </c>
      <c r="R657" s="198">
        <f t="shared" ref="R657" si="88">Q657*1.18</f>
        <v>2029.6</v>
      </c>
      <c r="S657" s="197" t="s">
        <v>214</v>
      </c>
      <c r="T657" s="197" t="s">
        <v>131</v>
      </c>
      <c r="U657" s="197" t="s">
        <v>215</v>
      </c>
      <c r="V657" s="199">
        <f t="shared" si="79"/>
        <v>42852</v>
      </c>
      <c r="W657" s="199">
        <f t="shared" ref="W657" si="89">AI657-20</f>
        <v>42897</v>
      </c>
      <c r="X657" s="194"/>
      <c r="Y657" s="194"/>
      <c r="Z657" s="196"/>
      <c r="AA657" s="196"/>
      <c r="AB657" s="200" t="s">
        <v>2325</v>
      </c>
      <c r="AC657" s="194" t="s">
        <v>209</v>
      </c>
      <c r="AD657" s="196">
        <v>796</v>
      </c>
      <c r="AE657" s="196" t="s">
        <v>177</v>
      </c>
      <c r="AF657" s="208">
        <v>530</v>
      </c>
      <c r="AG657" s="201" t="s">
        <v>1505</v>
      </c>
      <c r="AH657" s="207" t="s">
        <v>2292</v>
      </c>
      <c r="AI657" s="199">
        <v>42917</v>
      </c>
      <c r="AJ657" s="199">
        <v>42917</v>
      </c>
      <c r="AK657" s="199">
        <v>43281</v>
      </c>
      <c r="AL657" s="196" t="s">
        <v>310</v>
      </c>
      <c r="AM657" s="207"/>
      <c r="AN657" s="198"/>
      <c r="AO657" s="196"/>
      <c r="AP657" s="196"/>
      <c r="AQ657" s="196"/>
      <c r="AR657" s="196"/>
      <c r="AS657" s="196"/>
      <c r="AT657" s="196"/>
      <c r="AU657" s="196"/>
      <c r="AV657" s="196"/>
      <c r="AW657" s="196" t="s">
        <v>273</v>
      </c>
    </row>
    <row r="658" spans="1:49" s="143" customFormat="1" ht="51" customHeight="1">
      <c r="A658" s="194">
        <v>7</v>
      </c>
      <c r="B658" s="194" t="s">
        <v>2754</v>
      </c>
      <c r="C658" s="194" t="s">
        <v>2754</v>
      </c>
      <c r="D658" s="194" t="s">
        <v>2732</v>
      </c>
      <c r="E658" s="194" t="s">
        <v>71</v>
      </c>
      <c r="F658" s="194" t="s">
        <v>2754</v>
      </c>
      <c r="G658" s="195" t="s">
        <v>2757</v>
      </c>
      <c r="H658" s="194" t="s">
        <v>1395</v>
      </c>
      <c r="I658" s="209" t="s">
        <v>2290</v>
      </c>
      <c r="J658" s="194" t="s">
        <v>135</v>
      </c>
      <c r="K658" s="194" t="s">
        <v>136</v>
      </c>
      <c r="L658" s="197" t="s">
        <v>137</v>
      </c>
      <c r="M658" s="197" t="s">
        <v>106</v>
      </c>
      <c r="N658" s="194" t="s">
        <v>213</v>
      </c>
      <c r="O658" s="198">
        <v>1094</v>
      </c>
      <c r="P658" s="198">
        <v>547</v>
      </c>
      <c r="Q658" s="198">
        <v>1094</v>
      </c>
      <c r="R658" s="198">
        <f t="shared" ref="R658" si="90">Q658*1.18</f>
        <v>1290.9199999999998</v>
      </c>
      <c r="S658" s="197" t="s">
        <v>214</v>
      </c>
      <c r="T658" s="197" t="s">
        <v>131</v>
      </c>
      <c r="U658" s="197" t="s">
        <v>215</v>
      </c>
      <c r="V658" s="199">
        <f t="shared" si="79"/>
        <v>42852</v>
      </c>
      <c r="W658" s="199">
        <f t="shared" ref="W658" si="91">AI658-20</f>
        <v>42897</v>
      </c>
      <c r="X658" s="194"/>
      <c r="Y658" s="194"/>
      <c r="Z658" s="196"/>
      <c r="AA658" s="196"/>
      <c r="AB658" s="200" t="s">
        <v>2325</v>
      </c>
      <c r="AC658" s="194" t="s">
        <v>209</v>
      </c>
      <c r="AD658" s="196">
        <v>796</v>
      </c>
      <c r="AE658" s="196" t="s">
        <v>177</v>
      </c>
      <c r="AF658" s="208">
        <v>530</v>
      </c>
      <c r="AG658" s="201" t="s">
        <v>1505</v>
      </c>
      <c r="AH658" s="207" t="s">
        <v>2292</v>
      </c>
      <c r="AI658" s="199">
        <v>42917</v>
      </c>
      <c r="AJ658" s="199">
        <v>42917</v>
      </c>
      <c r="AK658" s="199">
        <v>43281</v>
      </c>
      <c r="AL658" s="196" t="s">
        <v>310</v>
      </c>
      <c r="AM658" s="207"/>
      <c r="AN658" s="198"/>
      <c r="AO658" s="196"/>
      <c r="AP658" s="196"/>
      <c r="AQ658" s="196"/>
      <c r="AR658" s="196"/>
      <c r="AS658" s="196"/>
      <c r="AT658" s="196"/>
      <c r="AU658" s="196"/>
      <c r="AV658" s="196"/>
      <c r="AW658" s="196" t="s">
        <v>273</v>
      </c>
    </row>
    <row r="659" spans="1:49" s="143" customFormat="1" ht="49.5" customHeight="1">
      <c r="A659" s="194">
        <v>7</v>
      </c>
      <c r="B659" s="194" t="s">
        <v>2754</v>
      </c>
      <c r="C659" s="194" t="s">
        <v>2754</v>
      </c>
      <c r="D659" s="194" t="s">
        <v>2730</v>
      </c>
      <c r="E659" s="194" t="s">
        <v>71</v>
      </c>
      <c r="F659" s="194" t="s">
        <v>2754</v>
      </c>
      <c r="G659" s="195" t="s">
        <v>2758</v>
      </c>
      <c r="H659" s="194" t="s">
        <v>1395</v>
      </c>
      <c r="I659" s="209" t="s">
        <v>2290</v>
      </c>
      <c r="J659" s="194" t="s">
        <v>135</v>
      </c>
      <c r="K659" s="194" t="s">
        <v>136</v>
      </c>
      <c r="L659" s="197" t="s">
        <v>137</v>
      </c>
      <c r="M659" s="197" t="s">
        <v>106</v>
      </c>
      <c r="N659" s="194" t="s">
        <v>213</v>
      </c>
      <c r="O659" s="198">
        <v>870</v>
      </c>
      <c r="P659" s="198">
        <v>435</v>
      </c>
      <c r="Q659" s="198">
        <v>870</v>
      </c>
      <c r="R659" s="198">
        <f t="shared" ref="R659" si="92">Q659*1.18</f>
        <v>1026.5999999999999</v>
      </c>
      <c r="S659" s="197" t="s">
        <v>214</v>
      </c>
      <c r="T659" s="197" t="s">
        <v>131</v>
      </c>
      <c r="U659" s="197" t="s">
        <v>215</v>
      </c>
      <c r="V659" s="199">
        <f t="shared" si="79"/>
        <v>42852</v>
      </c>
      <c r="W659" s="199">
        <f t="shared" ref="W659" si="93">AI659-20</f>
        <v>42897</v>
      </c>
      <c r="X659" s="194"/>
      <c r="Y659" s="194"/>
      <c r="Z659" s="196"/>
      <c r="AA659" s="196"/>
      <c r="AB659" s="200" t="s">
        <v>2325</v>
      </c>
      <c r="AC659" s="194" t="s">
        <v>209</v>
      </c>
      <c r="AD659" s="196">
        <v>796</v>
      </c>
      <c r="AE659" s="196" t="s">
        <v>177</v>
      </c>
      <c r="AF659" s="208">
        <v>530</v>
      </c>
      <c r="AG659" s="201" t="s">
        <v>1505</v>
      </c>
      <c r="AH659" s="207" t="s">
        <v>2292</v>
      </c>
      <c r="AI659" s="199">
        <v>42917</v>
      </c>
      <c r="AJ659" s="199">
        <v>42917</v>
      </c>
      <c r="AK659" s="199">
        <v>43281</v>
      </c>
      <c r="AL659" s="196" t="s">
        <v>310</v>
      </c>
      <c r="AM659" s="207"/>
      <c r="AN659" s="198"/>
      <c r="AO659" s="196"/>
      <c r="AP659" s="196"/>
      <c r="AQ659" s="196"/>
      <c r="AR659" s="196"/>
      <c r="AS659" s="196"/>
      <c r="AT659" s="196"/>
      <c r="AU659" s="196"/>
      <c r="AV659" s="196"/>
      <c r="AW659" s="196" t="s">
        <v>273</v>
      </c>
    </row>
    <row r="660" spans="1:49" s="143" customFormat="1" ht="33" customHeight="1">
      <c r="A660" s="210">
        <v>7</v>
      </c>
      <c r="B660" s="210" t="s">
        <v>2326</v>
      </c>
      <c r="C660" s="210" t="s">
        <v>131</v>
      </c>
      <c r="D660" s="210" t="s">
        <v>2288</v>
      </c>
      <c r="E660" s="210" t="s">
        <v>71</v>
      </c>
      <c r="F660" s="210">
        <v>629763</v>
      </c>
      <c r="G660" s="211" t="s">
        <v>2327</v>
      </c>
      <c r="H660" s="210" t="s">
        <v>1395</v>
      </c>
      <c r="I660" s="212" t="s">
        <v>2290</v>
      </c>
      <c r="J660" s="210" t="s">
        <v>135</v>
      </c>
      <c r="K660" s="210" t="s">
        <v>136</v>
      </c>
      <c r="L660" s="213" t="s">
        <v>137</v>
      </c>
      <c r="M660" s="213" t="s">
        <v>471</v>
      </c>
      <c r="N660" s="210" t="s">
        <v>213</v>
      </c>
      <c r="O660" s="214">
        <v>6100.6</v>
      </c>
      <c r="P660" s="214" t="s">
        <v>471</v>
      </c>
      <c r="Q660" s="214">
        <v>6100.6</v>
      </c>
      <c r="R660" s="214">
        <f t="shared" si="64"/>
        <v>7198.7079999999996</v>
      </c>
      <c r="S660" s="213" t="s">
        <v>214</v>
      </c>
      <c r="T660" s="213" t="s">
        <v>131</v>
      </c>
      <c r="U660" s="213" t="s">
        <v>215</v>
      </c>
      <c r="V660" s="215">
        <f t="shared" si="79"/>
        <v>43035</v>
      </c>
      <c r="W660" s="215">
        <f t="shared" si="78"/>
        <v>43080</v>
      </c>
      <c r="X660" s="210"/>
      <c r="Y660" s="210"/>
      <c r="Z660" s="212"/>
      <c r="AA660" s="212"/>
      <c r="AB660" s="216" t="s">
        <v>2328</v>
      </c>
      <c r="AC660" s="210" t="s">
        <v>209</v>
      </c>
      <c r="AD660" s="212">
        <v>796</v>
      </c>
      <c r="AE660" s="212" t="s">
        <v>177</v>
      </c>
      <c r="AF660" s="223">
        <v>156</v>
      </c>
      <c r="AG660" s="217" t="s">
        <v>1505</v>
      </c>
      <c r="AH660" s="222" t="s">
        <v>2292</v>
      </c>
      <c r="AI660" s="215">
        <v>43100</v>
      </c>
      <c r="AJ660" s="215">
        <v>43101</v>
      </c>
      <c r="AK660" s="215">
        <v>43465</v>
      </c>
      <c r="AL660" s="212">
        <v>2018</v>
      </c>
      <c r="AM660" s="222"/>
      <c r="AN660" s="214"/>
      <c r="AO660" s="212"/>
      <c r="AP660" s="212"/>
      <c r="AQ660" s="212"/>
      <c r="AR660" s="212"/>
      <c r="AS660" s="212"/>
      <c r="AT660" s="212"/>
      <c r="AU660" s="212"/>
      <c r="AV660" s="212"/>
      <c r="AW660" s="212"/>
    </row>
    <row r="661" spans="1:49" s="143" customFormat="1" ht="33" customHeight="1">
      <c r="A661" s="194">
        <v>7</v>
      </c>
      <c r="B661" s="194" t="s">
        <v>2759</v>
      </c>
      <c r="C661" s="194" t="s">
        <v>2759</v>
      </c>
      <c r="D661" s="194" t="s">
        <v>1209</v>
      </c>
      <c r="E661" s="194" t="s">
        <v>71</v>
      </c>
      <c r="F661" s="194" t="s">
        <v>2759</v>
      </c>
      <c r="G661" s="195" t="s">
        <v>2760</v>
      </c>
      <c r="H661" s="194" t="s">
        <v>1395</v>
      </c>
      <c r="I661" s="196" t="s">
        <v>2290</v>
      </c>
      <c r="J661" s="194" t="s">
        <v>135</v>
      </c>
      <c r="K661" s="194" t="s">
        <v>136</v>
      </c>
      <c r="L661" s="197" t="s">
        <v>137</v>
      </c>
      <c r="M661" s="197" t="s">
        <v>106</v>
      </c>
      <c r="N661" s="194" t="s">
        <v>213</v>
      </c>
      <c r="O661" s="198">
        <v>2209.1999999999998</v>
      </c>
      <c r="P661" s="198">
        <v>0</v>
      </c>
      <c r="Q661" s="198">
        <v>2209.1999999999998</v>
      </c>
      <c r="R661" s="198">
        <f t="shared" ref="R661" si="94">Q661*1.18</f>
        <v>2606.8559999999998</v>
      </c>
      <c r="S661" s="197" t="s">
        <v>214</v>
      </c>
      <c r="T661" s="197" t="s">
        <v>131</v>
      </c>
      <c r="U661" s="197" t="s">
        <v>215</v>
      </c>
      <c r="V661" s="199">
        <f t="shared" si="79"/>
        <v>43035</v>
      </c>
      <c r="W661" s="199">
        <f t="shared" ref="W661" si="95">AI661-20</f>
        <v>43080</v>
      </c>
      <c r="X661" s="194"/>
      <c r="Y661" s="194"/>
      <c r="Z661" s="196"/>
      <c r="AA661" s="196"/>
      <c r="AB661" s="200" t="s">
        <v>2328</v>
      </c>
      <c r="AC661" s="194" t="s">
        <v>209</v>
      </c>
      <c r="AD661" s="196">
        <v>796</v>
      </c>
      <c r="AE661" s="196" t="s">
        <v>177</v>
      </c>
      <c r="AF661" s="208">
        <v>156</v>
      </c>
      <c r="AG661" s="201" t="s">
        <v>1505</v>
      </c>
      <c r="AH661" s="207" t="s">
        <v>2292</v>
      </c>
      <c r="AI661" s="199">
        <v>43100</v>
      </c>
      <c r="AJ661" s="199">
        <v>43101</v>
      </c>
      <c r="AK661" s="199">
        <v>43465</v>
      </c>
      <c r="AL661" s="196">
        <v>2018</v>
      </c>
      <c r="AM661" s="207"/>
      <c r="AN661" s="198"/>
      <c r="AO661" s="196"/>
      <c r="AP661" s="196"/>
      <c r="AQ661" s="196"/>
      <c r="AR661" s="196"/>
      <c r="AS661" s="196"/>
      <c r="AT661" s="196"/>
      <c r="AU661" s="196"/>
      <c r="AV661" s="196"/>
      <c r="AW661" s="196" t="s">
        <v>273</v>
      </c>
    </row>
    <row r="662" spans="1:49" s="143" customFormat="1" ht="33" customHeight="1">
      <c r="A662" s="194">
        <v>7</v>
      </c>
      <c r="B662" s="194" t="s">
        <v>2759</v>
      </c>
      <c r="C662" s="194" t="s">
        <v>2759</v>
      </c>
      <c r="D662" s="194" t="s">
        <v>2728</v>
      </c>
      <c r="E662" s="194" t="s">
        <v>71</v>
      </c>
      <c r="F662" s="194" t="s">
        <v>2759</v>
      </c>
      <c r="G662" s="195" t="s">
        <v>2761</v>
      </c>
      <c r="H662" s="194" t="s">
        <v>1395</v>
      </c>
      <c r="I662" s="196" t="s">
        <v>2290</v>
      </c>
      <c r="J662" s="194" t="s">
        <v>135</v>
      </c>
      <c r="K662" s="194" t="s">
        <v>136</v>
      </c>
      <c r="L662" s="197" t="s">
        <v>137</v>
      </c>
      <c r="M662" s="197" t="s">
        <v>106</v>
      </c>
      <c r="N662" s="194" t="s">
        <v>213</v>
      </c>
      <c r="O662" s="198">
        <v>230.4</v>
      </c>
      <c r="P662" s="198">
        <v>0</v>
      </c>
      <c r="Q662" s="198">
        <v>230.4</v>
      </c>
      <c r="R662" s="198">
        <f t="shared" ref="R662:R663" si="96">Q662*1.18</f>
        <v>271.87200000000001</v>
      </c>
      <c r="S662" s="197" t="s">
        <v>214</v>
      </c>
      <c r="T662" s="197" t="s">
        <v>131</v>
      </c>
      <c r="U662" s="197" t="s">
        <v>215</v>
      </c>
      <c r="V662" s="199">
        <f t="shared" si="79"/>
        <v>43035</v>
      </c>
      <c r="W662" s="199">
        <f t="shared" ref="W662:W663" si="97">AI662-20</f>
        <v>43080</v>
      </c>
      <c r="X662" s="194"/>
      <c r="Y662" s="194"/>
      <c r="Z662" s="196"/>
      <c r="AA662" s="196"/>
      <c r="AB662" s="200" t="s">
        <v>2328</v>
      </c>
      <c r="AC662" s="194" t="s">
        <v>209</v>
      </c>
      <c r="AD662" s="196">
        <v>796</v>
      </c>
      <c r="AE662" s="196" t="s">
        <v>177</v>
      </c>
      <c r="AF662" s="208">
        <v>156</v>
      </c>
      <c r="AG662" s="201" t="s">
        <v>1505</v>
      </c>
      <c r="AH662" s="207" t="s">
        <v>2292</v>
      </c>
      <c r="AI662" s="199">
        <v>43100</v>
      </c>
      <c r="AJ662" s="199">
        <v>43101</v>
      </c>
      <c r="AK662" s="199">
        <v>43465</v>
      </c>
      <c r="AL662" s="196">
        <v>2018</v>
      </c>
      <c r="AM662" s="207"/>
      <c r="AN662" s="198"/>
      <c r="AO662" s="196"/>
      <c r="AP662" s="196"/>
      <c r="AQ662" s="196"/>
      <c r="AR662" s="196"/>
      <c r="AS662" s="196"/>
      <c r="AT662" s="196"/>
      <c r="AU662" s="196"/>
      <c r="AV662" s="196"/>
      <c r="AW662" s="196" t="s">
        <v>273</v>
      </c>
    </row>
    <row r="663" spans="1:49" s="143" customFormat="1" ht="33" customHeight="1">
      <c r="A663" s="194">
        <v>7</v>
      </c>
      <c r="B663" s="194" t="s">
        <v>2759</v>
      </c>
      <c r="C663" s="194" t="s">
        <v>2759</v>
      </c>
      <c r="D663" s="194" t="s">
        <v>2729</v>
      </c>
      <c r="E663" s="194" t="s">
        <v>71</v>
      </c>
      <c r="F663" s="194" t="s">
        <v>2759</v>
      </c>
      <c r="G663" s="195" t="s">
        <v>2762</v>
      </c>
      <c r="H663" s="194" t="s">
        <v>1395</v>
      </c>
      <c r="I663" s="196" t="s">
        <v>2290</v>
      </c>
      <c r="J663" s="194" t="s">
        <v>135</v>
      </c>
      <c r="K663" s="194" t="s">
        <v>136</v>
      </c>
      <c r="L663" s="197" t="s">
        <v>137</v>
      </c>
      <c r="M663" s="197" t="s">
        <v>106</v>
      </c>
      <c r="N663" s="194" t="s">
        <v>213</v>
      </c>
      <c r="O663" s="198">
        <v>347</v>
      </c>
      <c r="P663" s="198">
        <v>0</v>
      </c>
      <c r="Q663" s="198">
        <v>347</v>
      </c>
      <c r="R663" s="198">
        <f t="shared" si="96"/>
        <v>409.46</v>
      </c>
      <c r="S663" s="197" t="s">
        <v>214</v>
      </c>
      <c r="T663" s="197" t="s">
        <v>131</v>
      </c>
      <c r="U663" s="197" t="s">
        <v>215</v>
      </c>
      <c r="V663" s="199">
        <f t="shared" si="79"/>
        <v>43035</v>
      </c>
      <c r="W663" s="199">
        <f t="shared" si="97"/>
        <v>43080</v>
      </c>
      <c r="X663" s="194"/>
      <c r="Y663" s="194"/>
      <c r="Z663" s="196"/>
      <c r="AA663" s="196"/>
      <c r="AB663" s="200" t="s">
        <v>2328</v>
      </c>
      <c r="AC663" s="194" t="s">
        <v>209</v>
      </c>
      <c r="AD663" s="196">
        <v>796</v>
      </c>
      <c r="AE663" s="196" t="s">
        <v>177</v>
      </c>
      <c r="AF663" s="208">
        <v>156</v>
      </c>
      <c r="AG663" s="201" t="s">
        <v>1505</v>
      </c>
      <c r="AH663" s="207" t="s">
        <v>2292</v>
      </c>
      <c r="AI663" s="199">
        <v>43100</v>
      </c>
      <c r="AJ663" s="199">
        <v>43101</v>
      </c>
      <c r="AK663" s="199">
        <v>43465</v>
      </c>
      <c r="AL663" s="196">
        <v>2018</v>
      </c>
      <c r="AM663" s="207"/>
      <c r="AN663" s="198"/>
      <c r="AO663" s="196"/>
      <c r="AP663" s="196"/>
      <c r="AQ663" s="196"/>
      <c r="AR663" s="196"/>
      <c r="AS663" s="196"/>
      <c r="AT663" s="196"/>
      <c r="AU663" s="196"/>
      <c r="AV663" s="196"/>
      <c r="AW663" s="196" t="s">
        <v>273</v>
      </c>
    </row>
    <row r="664" spans="1:49" s="143" customFormat="1" ht="33" customHeight="1">
      <c r="A664" s="194">
        <v>7</v>
      </c>
      <c r="B664" s="194" t="s">
        <v>2759</v>
      </c>
      <c r="C664" s="194" t="s">
        <v>2759</v>
      </c>
      <c r="D664" s="194" t="s">
        <v>1477</v>
      </c>
      <c r="E664" s="194" t="s">
        <v>71</v>
      </c>
      <c r="F664" s="194" t="s">
        <v>2759</v>
      </c>
      <c r="G664" s="195" t="s">
        <v>2763</v>
      </c>
      <c r="H664" s="194" t="s">
        <v>1395</v>
      </c>
      <c r="I664" s="196" t="s">
        <v>2290</v>
      </c>
      <c r="J664" s="194" t="s">
        <v>135</v>
      </c>
      <c r="K664" s="194" t="s">
        <v>136</v>
      </c>
      <c r="L664" s="197" t="s">
        <v>137</v>
      </c>
      <c r="M664" s="197" t="s">
        <v>106</v>
      </c>
      <c r="N664" s="194" t="s">
        <v>213</v>
      </c>
      <c r="O664" s="198">
        <v>2312.8000000000002</v>
      </c>
      <c r="P664" s="198">
        <v>0</v>
      </c>
      <c r="Q664" s="198">
        <v>2312.8000000000002</v>
      </c>
      <c r="R664" s="198">
        <f t="shared" ref="R664:R666" si="98">Q664*1.18</f>
        <v>2729.1040000000003</v>
      </c>
      <c r="S664" s="197" t="s">
        <v>214</v>
      </c>
      <c r="T664" s="197" t="s">
        <v>131</v>
      </c>
      <c r="U664" s="197" t="s">
        <v>215</v>
      </c>
      <c r="V664" s="199">
        <f t="shared" si="79"/>
        <v>43035</v>
      </c>
      <c r="W664" s="199">
        <f t="shared" ref="W664:W666" si="99">AI664-20</f>
        <v>43080</v>
      </c>
      <c r="X664" s="194"/>
      <c r="Y664" s="194"/>
      <c r="Z664" s="196"/>
      <c r="AA664" s="196"/>
      <c r="AB664" s="200" t="s">
        <v>2328</v>
      </c>
      <c r="AC664" s="194" t="s">
        <v>209</v>
      </c>
      <c r="AD664" s="196">
        <v>796</v>
      </c>
      <c r="AE664" s="196" t="s">
        <v>177</v>
      </c>
      <c r="AF664" s="208">
        <v>156</v>
      </c>
      <c r="AG664" s="201" t="s">
        <v>1505</v>
      </c>
      <c r="AH664" s="207" t="s">
        <v>2292</v>
      </c>
      <c r="AI664" s="199">
        <v>43100</v>
      </c>
      <c r="AJ664" s="199">
        <v>43101</v>
      </c>
      <c r="AK664" s="199">
        <v>43465</v>
      </c>
      <c r="AL664" s="196">
        <v>2018</v>
      </c>
      <c r="AM664" s="207"/>
      <c r="AN664" s="198"/>
      <c r="AO664" s="196"/>
      <c r="AP664" s="196"/>
      <c r="AQ664" s="196"/>
      <c r="AR664" s="196"/>
      <c r="AS664" s="196"/>
      <c r="AT664" s="196"/>
      <c r="AU664" s="196"/>
      <c r="AV664" s="196"/>
      <c r="AW664" s="196" t="s">
        <v>273</v>
      </c>
    </row>
    <row r="665" spans="1:49" s="143" customFormat="1" ht="33" customHeight="1">
      <c r="A665" s="194">
        <v>7</v>
      </c>
      <c r="B665" s="194" t="s">
        <v>2759</v>
      </c>
      <c r="C665" s="194" t="s">
        <v>2759</v>
      </c>
      <c r="D665" s="194" t="s">
        <v>2730</v>
      </c>
      <c r="E665" s="194" t="s">
        <v>71</v>
      </c>
      <c r="F665" s="194" t="s">
        <v>2759</v>
      </c>
      <c r="G665" s="195" t="s">
        <v>2764</v>
      </c>
      <c r="H665" s="194" t="s">
        <v>1395</v>
      </c>
      <c r="I665" s="196" t="s">
        <v>2290</v>
      </c>
      <c r="J665" s="194" t="s">
        <v>135</v>
      </c>
      <c r="K665" s="194" t="s">
        <v>136</v>
      </c>
      <c r="L665" s="197" t="s">
        <v>137</v>
      </c>
      <c r="M665" s="197" t="s">
        <v>106</v>
      </c>
      <c r="N665" s="194" t="s">
        <v>213</v>
      </c>
      <c r="O665" s="198">
        <v>458.2</v>
      </c>
      <c r="P665" s="198">
        <v>0</v>
      </c>
      <c r="Q665" s="198">
        <v>458.2</v>
      </c>
      <c r="R665" s="198">
        <f t="shared" si="98"/>
        <v>540.67599999999993</v>
      </c>
      <c r="S665" s="197" t="s">
        <v>214</v>
      </c>
      <c r="T665" s="197" t="s">
        <v>131</v>
      </c>
      <c r="U665" s="197" t="s">
        <v>215</v>
      </c>
      <c r="V665" s="199">
        <f t="shared" si="79"/>
        <v>43035</v>
      </c>
      <c r="W665" s="199">
        <f t="shared" si="99"/>
        <v>43080</v>
      </c>
      <c r="X665" s="194"/>
      <c r="Y665" s="194"/>
      <c r="Z665" s="196"/>
      <c r="AA665" s="196"/>
      <c r="AB665" s="200" t="s">
        <v>2328</v>
      </c>
      <c r="AC665" s="194" t="s">
        <v>209</v>
      </c>
      <c r="AD665" s="196">
        <v>796</v>
      </c>
      <c r="AE665" s="196" t="s">
        <v>177</v>
      </c>
      <c r="AF665" s="208">
        <v>156</v>
      </c>
      <c r="AG665" s="201" t="s">
        <v>1505</v>
      </c>
      <c r="AH665" s="207" t="s">
        <v>2292</v>
      </c>
      <c r="AI665" s="199">
        <v>43100</v>
      </c>
      <c r="AJ665" s="199">
        <v>43101</v>
      </c>
      <c r="AK665" s="199">
        <v>43465</v>
      </c>
      <c r="AL665" s="196">
        <v>2018</v>
      </c>
      <c r="AM665" s="207"/>
      <c r="AN665" s="198"/>
      <c r="AO665" s="196"/>
      <c r="AP665" s="196"/>
      <c r="AQ665" s="196"/>
      <c r="AR665" s="196"/>
      <c r="AS665" s="196"/>
      <c r="AT665" s="196"/>
      <c r="AU665" s="196"/>
      <c r="AV665" s="196"/>
      <c r="AW665" s="196" t="s">
        <v>273</v>
      </c>
    </row>
    <row r="666" spans="1:49" s="143" customFormat="1" ht="33" customHeight="1">
      <c r="A666" s="194">
        <v>7</v>
      </c>
      <c r="B666" s="194" t="s">
        <v>2759</v>
      </c>
      <c r="C666" s="194" t="s">
        <v>2759</v>
      </c>
      <c r="D666" s="194" t="s">
        <v>2732</v>
      </c>
      <c r="E666" s="194" t="s">
        <v>71</v>
      </c>
      <c r="F666" s="194" t="s">
        <v>2759</v>
      </c>
      <c r="G666" s="195" t="s">
        <v>2765</v>
      </c>
      <c r="H666" s="194" t="s">
        <v>1395</v>
      </c>
      <c r="I666" s="196" t="s">
        <v>2290</v>
      </c>
      <c r="J666" s="194" t="s">
        <v>135</v>
      </c>
      <c r="K666" s="194" t="s">
        <v>136</v>
      </c>
      <c r="L666" s="197" t="s">
        <v>137</v>
      </c>
      <c r="M666" s="197" t="s">
        <v>106</v>
      </c>
      <c r="N666" s="194" t="s">
        <v>213</v>
      </c>
      <c r="O666" s="198">
        <v>450.4</v>
      </c>
      <c r="P666" s="198">
        <v>0</v>
      </c>
      <c r="Q666" s="198">
        <v>450.4</v>
      </c>
      <c r="R666" s="198">
        <f t="shared" si="98"/>
        <v>531.47199999999998</v>
      </c>
      <c r="S666" s="197" t="s">
        <v>214</v>
      </c>
      <c r="T666" s="197" t="s">
        <v>131</v>
      </c>
      <c r="U666" s="197" t="s">
        <v>215</v>
      </c>
      <c r="V666" s="199">
        <f t="shared" si="79"/>
        <v>43035</v>
      </c>
      <c r="W666" s="199">
        <f t="shared" si="99"/>
        <v>43080</v>
      </c>
      <c r="X666" s="194"/>
      <c r="Y666" s="194"/>
      <c r="Z666" s="196"/>
      <c r="AA666" s="196"/>
      <c r="AB666" s="200" t="s">
        <v>2328</v>
      </c>
      <c r="AC666" s="194" t="s">
        <v>209</v>
      </c>
      <c r="AD666" s="196">
        <v>796</v>
      </c>
      <c r="AE666" s="196" t="s">
        <v>177</v>
      </c>
      <c r="AF666" s="208">
        <v>156</v>
      </c>
      <c r="AG666" s="201" t="s">
        <v>1505</v>
      </c>
      <c r="AH666" s="207" t="s">
        <v>2292</v>
      </c>
      <c r="AI666" s="199">
        <v>43100</v>
      </c>
      <c r="AJ666" s="199">
        <v>43101</v>
      </c>
      <c r="AK666" s="199">
        <v>43465</v>
      </c>
      <c r="AL666" s="196">
        <v>2018</v>
      </c>
      <c r="AM666" s="207"/>
      <c r="AN666" s="198"/>
      <c r="AO666" s="196"/>
      <c r="AP666" s="196"/>
      <c r="AQ666" s="196"/>
      <c r="AR666" s="196"/>
      <c r="AS666" s="196"/>
      <c r="AT666" s="196"/>
      <c r="AU666" s="196"/>
      <c r="AV666" s="196"/>
      <c r="AW666" s="196" t="s">
        <v>273</v>
      </c>
    </row>
    <row r="667" spans="1:49" s="143" customFormat="1" ht="33" customHeight="1">
      <c r="A667" s="194">
        <v>7</v>
      </c>
      <c r="B667" s="194" t="s">
        <v>2759</v>
      </c>
      <c r="C667" s="194" t="s">
        <v>2759</v>
      </c>
      <c r="D667" s="194" t="s">
        <v>1647</v>
      </c>
      <c r="E667" s="194" t="s">
        <v>71</v>
      </c>
      <c r="F667" s="194" t="s">
        <v>2759</v>
      </c>
      <c r="G667" s="195" t="s">
        <v>2766</v>
      </c>
      <c r="H667" s="194" t="s">
        <v>1395</v>
      </c>
      <c r="I667" s="196" t="s">
        <v>2290</v>
      </c>
      <c r="J667" s="194" t="s">
        <v>135</v>
      </c>
      <c r="K667" s="194" t="s">
        <v>136</v>
      </c>
      <c r="L667" s="197" t="s">
        <v>137</v>
      </c>
      <c r="M667" s="197" t="s">
        <v>106</v>
      </c>
      <c r="N667" s="194" t="s">
        <v>213</v>
      </c>
      <c r="O667" s="198">
        <v>92.6</v>
      </c>
      <c r="P667" s="198">
        <v>0</v>
      </c>
      <c r="Q667" s="198">
        <v>92.6</v>
      </c>
      <c r="R667" s="198">
        <f t="shared" ref="R667" si="100">Q667*1.18</f>
        <v>109.26799999999999</v>
      </c>
      <c r="S667" s="197" t="s">
        <v>214</v>
      </c>
      <c r="T667" s="197" t="s">
        <v>131</v>
      </c>
      <c r="U667" s="197" t="s">
        <v>215</v>
      </c>
      <c r="V667" s="199">
        <f t="shared" si="79"/>
        <v>43035</v>
      </c>
      <c r="W667" s="199">
        <f t="shared" ref="W667" si="101">AI667-20</f>
        <v>43080</v>
      </c>
      <c r="X667" s="194"/>
      <c r="Y667" s="194"/>
      <c r="Z667" s="196"/>
      <c r="AA667" s="196"/>
      <c r="AB667" s="200" t="s">
        <v>2328</v>
      </c>
      <c r="AC667" s="194" t="s">
        <v>209</v>
      </c>
      <c r="AD667" s="196">
        <v>796</v>
      </c>
      <c r="AE667" s="196" t="s">
        <v>177</v>
      </c>
      <c r="AF667" s="208">
        <v>156</v>
      </c>
      <c r="AG667" s="201" t="s">
        <v>1505</v>
      </c>
      <c r="AH667" s="207" t="s">
        <v>2292</v>
      </c>
      <c r="AI667" s="199">
        <v>43100</v>
      </c>
      <c r="AJ667" s="199">
        <v>43101</v>
      </c>
      <c r="AK667" s="199">
        <v>43465</v>
      </c>
      <c r="AL667" s="196">
        <v>2018</v>
      </c>
      <c r="AM667" s="207"/>
      <c r="AN667" s="198"/>
      <c r="AO667" s="196"/>
      <c r="AP667" s="196"/>
      <c r="AQ667" s="196"/>
      <c r="AR667" s="196"/>
      <c r="AS667" s="196"/>
      <c r="AT667" s="196"/>
      <c r="AU667" s="196"/>
      <c r="AV667" s="196"/>
      <c r="AW667" s="196" t="s">
        <v>273</v>
      </c>
    </row>
    <row r="668" spans="1:49" s="143" customFormat="1" ht="33.75" customHeight="1">
      <c r="A668" s="210">
        <v>7</v>
      </c>
      <c r="B668" s="210" t="s">
        <v>2329</v>
      </c>
      <c r="C668" s="210" t="s">
        <v>131</v>
      </c>
      <c r="D668" s="210" t="s">
        <v>1209</v>
      </c>
      <c r="E668" s="210" t="s">
        <v>71</v>
      </c>
      <c r="F668" s="210">
        <v>629764</v>
      </c>
      <c r="G668" s="211" t="s">
        <v>2768</v>
      </c>
      <c r="H668" s="210" t="s">
        <v>1395</v>
      </c>
      <c r="I668" s="224" t="s">
        <v>2290</v>
      </c>
      <c r="J668" s="210" t="s">
        <v>135</v>
      </c>
      <c r="K668" s="210" t="s">
        <v>136</v>
      </c>
      <c r="L668" s="213" t="s">
        <v>137</v>
      </c>
      <c r="M668" s="213" t="s">
        <v>471</v>
      </c>
      <c r="N668" s="210" t="s">
        <v>213</v>
      </c>
      <c r="O668" s="214">
        <v>9990.2999999999993</v>
      </c>
      <c r="P668" s="214" t="s">
        <v>471</v>
      </c>
      <c r="Q668" s="214">
        <v>9990.2999999999993</v>
      </c>
      <c r="R668" s="214">
        <f t="shared" si="64"/>
        <v>11788.553999999998</v>
      </c>
      <c r="S668" s="213" t="str">
        <f>IF(R668&gt;10000,"Открытый конкурс","Открытый запрос предложений")</f>
        <v>Открытый конкурс</v>
      </c>
      <c r="T668" s="213" t="s">
        <v>131</v>
      </c>
      <c r="U668" s="213" t="s">
        <v>215</v>
      </c>
      <c r="V668" s="215">
        <f t="shared" ref="V668:V675" si="102">W668-60</f>
        <v>43020</v>
      </c>
      <c r="W668" s="215">
        <f t="shared" si="78"/>
        <v>43080</v>
      </c>
      <c r="X668" s="210"/>
      <c r="Y668" s="210"/>
      <c r="Z668" s="212"/>
      <c r="AA668" s="212"/>
      <c r="AB668" s="216" t="s">
        <v>2330</v>
      </c>
      <c r="AC668" s="210" t="s">
        <v>209</v>
      </c>
      <c r="AD668" s="212">
        <v>796</v>
      </c>
      <c r="AE668" s="212" t="s">
        <v>177</v>
      </c>
      <c r="AF668" s="223">
        <v>112</v>
      </c>
      <c r="AG668" s="217" t="s">
        <v>1505</v>
      </c>
      <c r="AH668" s="222" t="s">
        <v>2292</v>
      </c>
      <c r="AI668" s="215">
        <v>43100</v>
      </c>
      <c r="AJ668" s="215">
        <v>43101</v>
      </c>
      <c r="AK668" s="215">
        <v>43465</v>
      </c>
      <c r="AL668" s="212">
        <v>2018</v>
      </c>
      <c r="AM668" s="222"/>
      <c r="AN668" s="214"/>
      <c r="AO668" s="212"/>
      <c r="AP668" s="212"/>
      <c r="AQ668" s="212"/>
      <c r="AR668" s="212"/>
      <c r="AS668" s="212"/>
      <c r="AT668" s="212"/>
      <c r="AU668" s="212"/>
      <c r="AV668" s="212"/>
      <c r="AW668" s="212"/>
    </row>
    <row r="669" spans="1:49" s="143" customFormat="1" ht="33.75" customHeight="1">
      <c r="A669" s="194">
        <v>7</v>
      </c>
      <c r="B669" s="194" t="s">
        <v>2767</v>
      </c>
      <c r="C669" s="194" t="s">
        <v>2767</v>
      </c>
      <c r="D669" s="194" t="s">
        <v>1209</v>
      </c>
      <c r="E669" s="194" t="s">
        <v>71</v>
      </c>
      <c r="F669" s="194" t="s">
        <v>2767</v>
      </c>
      <c r="G669" s="195" t="s">
        <v>2769</v>
      </c>
      <c r="H669" s="194" t="s">
        <v>1395</v>
      </c>
      <c r="I669" s="209" t="s">
        <v>2290</v>
      </c>
      <c r="J669" s="194" t="s">
        <v>135</v>
      </c>
      <c r="K669" s="194" t="s">
        <v>136</v>
      </c>
      <c r="L669" s="197" t="s">
        <v>137</v>
      </c>
      <c r="M669" s="197" t="s">
        <v>106</v>
      </c>
      <c r="N669" s="194" t="s">
        <v>213</v>
      </c>
      <c r="O669" s="198">
        <v>313</v>
      </c>
      <c r="P669" s="198">
        <v>291.2</v>
      </c>
      <c r="Q669" s="198">
        <v>313</v>
      </c>
      <c r="R669" s="198">
        <f t="shared" ref="R669" si="103">Q669*1.18</f>
        <v>369.34</v>
      </c>
      <c r="S669" s="197" t="s">
        <v>906</v>
      </c>
      <c r="T669" s="197" t="s">
        <v>131</v>
      </c>
      <c r="U669" s="197" t="s">
        <v>215</v>
      </c>
      <c r="V669" s="199">
        <f t="shared" si="102"/>
        <v>43020</v>
      </c>
      <c r="W669" s="199">
        <f t="shared" ref="W669" si="104">AI669-20</f>
        <v>43080</v>
      </c>
      <c r="X669" s="194"/>
      <c r="Y669" s="194"/>
      <c r="Z669" s="196"/>
      <c r="AA669" s="196"/>
      <c r="AB669" s="200" t="s">
        <v>2330</v>
      </c>
      <c r="AC669" s="194" t="s">
        <v>209</v>
      </c>
      <c r="AD669" s="196">
        <v>796</v>
      </c>
      <c r="AE669" s="196" t="s">
        <v>177</v>
      </c>
      <c r="AF669" s="208">
        <v>112</v>
      </c>
      <c r="AG669" s="201" t="s">
        <v>1505</v>
      </c>
      <c r="AH669" s="207" t="s">
        <v>2292</v>
      </c>
      <c r="AI669" s="199">
        <v>43100</v>
      </c>
      <c r="AJ669" s="199">
        <v>43101</v>
      </c>
      <c r="AK669" s="199">
        <v>43465</v>
      </c>
      <c r="AL669" s="196">
        <v>2018</v>
      </c>
      <c r="AM669" s="207"/>
      <c r="AN669" s="198"/>
      <c r="AO669" s="196"/>
      <c r="AP669" s="196"/>
      <c r="AQ669" s="196"/>
      <c r="AR669" s="196"/>
      <c r="AS669" s="196"/>
      <c r="AT669" s="196"/>
      <c r="AU669" s="196"/>
      <c r="AV669" s="196"/>
      <c r="AW669" s="196" t="s">
        <v>273</v>
      </c>
    </row>
    <row r="670" spans="1:49" s="143" customFormat="1" ht="33.75" customHeight="1">
      <c r="A670" s="194">
        <v>7</v>
      </c>
      <c r="B670" s="194" t="s">
        <v>2767</v>
      </c>
      <c r="C670" s="194" t="s">
        <v>2767</v>
      </c>
      <c r="D670" s="194" t="s">
        <v>2728</v>
      </c>
      <c r="E670" s="194" t="s">
        <v>71</v>
      </c>
      <c r="F670" s="194" t="s">
        <v>2767</v>
      </c>
      <c r="G670" s="195" t="s">
        <v>2770</v>
      </c>
      <c r="H670" s="194" t="s">
        <v>1395</v>
      </c>
      <c r="I670" s="209" t="s">
        <v>2290</v>
      </c>
      <c r="J670" s="194" t="s">
        <v>135</v>
      </c>
      <c r="K670" s="194" t="s">
        <v>136</v>
      </c>
      <c r="L670" s="197" t="s">
        <v>137</v>
      </c>
      <c r="M670" s="197" t="s">
        <v>106</v>
      </c>
      <c r="N670" s="194" t="s">
        <v>213</v>
      </c>
      <c r="O670" s="198">
        <v>3156</v>
      </c>
      <c r="P670" s="198">
        <v>2946.4</v>
      </c>
      <c r="Q670" s="198">
        <v>3156</v>
      </c>
      <c r="R670" s="198">
        <f t="shared" ref="R670:R671" si="105">Q670*1.18</f>
        <v>3724.08</v>
      </c>
      <c r="S670" s="197" t="s">
        <v>906</v>
      </c>
      <c r="T670" s="197" t="s">
        <v>131</v>
      </c>
      <c r="U670" s="197" t="s">
        <v>215</v>
      </c>
      <c r="V670" s="199">
        <f t="shared" si="102"/>
        <v>43020</v>
      </c>
      <c r="W670" s="199">
        <f t="shared" ref="W670:W671" si="106">AI670-20</f>
        <v>43080</v>
      </c>
      <c r="X670" s="194"/>
      <c r="Y670" s="194"/>
      <c r="Z670" s="196"/>
      <c r="AA670" s="196"/>
      <c r="AB670" s="200" t="s">
        <v>2330</v>
      </c>
      <c r="AC670" s="194" t="s">
        <v>209</v>
      </c>
      <c r="AD670" s="196">
        <v>796</v>
      </c>
      <c r="AE670" s="196" t="s">
        <v>177</v>
      </c>
      <c r="AF670" s="208">
        <v>112</v>
      </c>
      <c r="AG670" s="201" t="s">
        <v>1505</v>
      </c>
      <c r="AH670" s="207" t="s">
        <v>2292</v>
      </c>
      <c r="AI670" s="199">
        <v>43100</v>
      </c>
      <c r="AJ670" s="199">
        <v>43101</v>
      </c>
      <c r="AK670" s="199">
        <v>43465</v>
      </c>
      <c r="AL670" s="196">
        <v>2018</v>
      </c>
      <c r="AM670" s="207"/>
      <c r="AN670" s="198"/>
      <c r="AO670" s="196"/>
      <c r="AP670" s="196"/>
      <c r="AQ670" s="196"/>
      <c r="AR670" s="196"/>
      <c r="AS670" s="196"/>
      <c r="AT670" s="196"/>
      <c r="AU670" s="196"/>
      <c r="AV670" s="196"/>
      <c r="AW670" s="196" t="s">
        <v>273</v>
      </c>
    </row>
    <row r="671" spans="1:49" s="143" customFormat="1" ht="33.75" customHeight="1">
      <c r="A671" s="194">
        <v>7</v>
      </c>
      <c r="B671" s="194" t="s">
        <v>2767</v>
      </c>
      <c r="C671" s="194" t="s">
        <v>2767</v>
      </c>
      <c r="D671" s="194" t="s">
        <v>1477</v>
      </c>
      <c r="E671" s="194" t="s">
        <v>71</v>
      </c>
      <c r="F671" s="194" t="s">
        <v>2767</v>
      </c>
      <c r="G671" s="195" t="s">
        <v>2771</v>
      </c>
      <c r="H671" s="194" t="s">
        <v>1395</v>
      </c>
      <c r="I671" s="209" t="s">
        <v>2290</v>
      </c>
      <c r="J671" s="194" t="s">
        <v>135</v>
      </c>
      <c r="K671" s="194" t="s">
        <v>136</v>
      </c>
      <c r="L671" s="197" t="s">
        <v>137</v>
      </c>
      <c r="M671" s="197" t="s">
        <v>106</v>
      </c>
      <c r="N671" s="194" t="s">
        <v>213</v>
      </c>
      <c r="O671" s="198">
        <v>3559</v>
      </c>
      <c r="P671" s="198">
        <v>3321.6</v>
      </c>
      <c r="Q671" s="198">
        <v>3559</v>
      </c>
      <c r="R671" s="198">
        <f t="shared" si="105"/>
        <v>4199.62</v>
      </c>
      <c r="S671" s="197" t="s">
        <v>906</v>
      </c>
      <c r="T671" s="197" t="s">
        <v>131</v>
      </c>
      <c r="U671" s="197" t="s">
        <v>215</v>
      </c>
      <c r="V671" s="199">
        <f t="shared" si="102"/>
        <v>43020</v>
      </c>
      <c r="W671" s="199">
        <f t="shared" si="106"/>
        <v>43080</v>
      </c>
      <c r="X671" s="194"/>
      <c r="Y671" s="194"/>
      <c r="Z671" s="196"/>
      <c r="AA671" s="196"/>
      <c r="AB671" s="200" t="s">
        <v>2330</v>
      </c>
      <c r="AC671" s="194" t="s">
        <v>209</v>
      </c>
      <c r="AD671" s="196">
        <v>796</v>
      </c>
      <c r="AE671" s="196" t="s">
        <v>177</v>
      </c>
      <c r="AF671" s="208">
        <v>112</v>
      </c>
      <c r="AG671" s="201" t="s">
        <v>1505</v>
      </c>
      <c r="AH671" s="207" t="s">
        <v>2292</v>
      </c>
      <c r="AI671" s="199">
        <v>43100</v>
      </c>
      <c r="AJ671" s="199">
        <v>43101</v>
      </c>
      <c r="AK671" s="199">
        <v>43465</v>
      </c>
      <c r="AL671" s="196">
        <v>2018</v>
      </c>
      <c r="AM671" s="207"/>
      <c r="AN671" s="198"/>
      <c r="AO671" s="196"/>
      <c r="AP671" s="196"/>
      <c r="AQ671" s="196"/>
      <c r="AR671" s="196"/>
      <c r="AS671" s="196"/>
      <c r="AT671" s="196"/>
      <c r="AU671" s="196"/>
      <c r="AV671" s="196"/>
      <c r="AW671" s="196" t="s">
        <v>273</v>
      </c>
    </row>
    <row r="672" spans="1:49" s="143" customFormat="1" ht="33.75" customHeight="1">
      <c r="A672" s="194">
        <v>7</v>
      </c>
      <c r="B672" s="194" t="s">
        <v>2767</v>
      </c>
      <c r="C672" s="194" t="s">
        <v>2767</v>
      </c>
      <c r="D672" s="194" t="s">
        <v>2732</v>
      </c>
      <c r="E672" s="194" t="s">
        <v>71</v>
      </c>
      <c r="F672" s="194" t="s">
        <v>2767</v>
      </c>
      <c r="G672" s="195" t="s">
        <v>2772</v>
      </c>
      <c r="H672" s="194" t="s">
        <v>1395</v>
      </c>
      <c r="I672" s="209" t="s">
        <v>2290</v>
      </c>
      <c r="J672" s="194" t="s">
        <v>135</v>
      </c>
      <c r="K672" s="194" t="s">
        <v>136</v>
      </c>
      <c r="L672" s="197" t="s">
        <v>137</v>
      </c>
      <c r="M672" s="197" t="s">
        <v>106</v>
      </c>
      <c r="N672" s="194" t="s">
        <v>213</v>
      </c>
      <c r="O672" s="198">
        <v>959</v>
      </c>
      <c r="P672" s="198">
        <v>886.8</v>
      </c>
      <c r="Q672" s="198">
        <v>959</v>
      </c>
      <c r="R672" s="198">
        <f t="shared" ref="R672:R674" si="107">Q672*1.18</f>
        <v>1131.6199999999999</v>
      </c>
      <c r="S672" s="197" t="s">
        <v>906</v>
      </c>
      <c r="T672" s="197" t="s">
        <v>131</v>
      </c>
      <c r="U672" s="197" t="s">
        <v>215</v>
      </c>
      <c r="V672" s="199">
        <f t="shared" si="102"/>
        <v>43020</v>
      </c>
      <c r="W672" s="199">
        <f t="shared" ref="W672:W674" si="108">AI672-20</f>
        <v>43080</v>
      </c>
      <c r="X672" s="194"/>
      <c r="Y672" s="194"/>
      <c r="Z672" s="196"/>
      <c r="AA672" s="196"/>
      <c r="AB672" s="200" t="s">
        <v>2330</v>
      </c>
      <c r="AC672" s="194" t="s">
        <v>209</v>
      </c>
      <c r="AD672" s="196">
        <v>796</v>
      </c>
      <c r="AE672" s="196" t="s">
        <v>177</v>
      </c>
      <c r="AF672" s="208">
        <v>112</v>
      </c>
      <c r="AG672" s="201" t="s">
        <v>1505</v>
      </c>
      <c r="AH672" s="207" t="s">
        <v>2292</v>
      </c>
      <c r="AI672" s="199">
        <v>43100</v>
      </c>
      <c r="AJ672" s="199">
        <v>43101</v>
      </c>
      <c r="AK672" s="199">
        <v>43465</v>
      </c>
      <c r="AL672" s="196">
        <v>2018</v>
      </c>
      <c r="AM672" s="207"/>
      <c r="AN672" s="198"/>
      <c r="AO672" s="196"/>
      <c r="AP672" s="196"/>
      <c r="AQ672" s="196"/>
      <c r="AR672" s="196"/>
      <c r="AS672" s="196"/>
      <c r="AT672" s="196"/>
      <c r="AU672" s="196"/>
      <c r="AV672" s="196"/>
      <c r="AW672" s="196" t="s">
        <v>273</v>
      </c>
    </row>
    <row r="673" spans="1:49" s="143" customFormat="1" ht="33.75" customHeight="1">
      <c r="A673" s="194">
        <v>7</v>
      </c>
      <c r="B673" s="194" t="s">
        <v>2767</v>
      </c>
      <c r="C673" s="194" t="s">
        <v>2767</v>
      </c>
      <c r="D673" s="194" t="s">
        <v>2729</v>
      </c>
      <c r="E673" s="194" t="s">
        <v>71</v>
      </c>
      <c r="F673" s="194" t="s">
        <v>2767</v>
      </c>
      <c r="G673" s="195" t="s">
        <v>2773</v>
      </c>
      <c r="H673" s="194" t="s">
        <v>1395</v>
      </c>
      <c r="I673" s="209" t="s">
        <v>2290</v>
      </c>
      <c r="J673" s="194" t="s">
        <v>135</v>
      </c>
      <c r="K673" s="194" t="s">
        <v>136</v>
      </c>
      <c r="L673" s="197" t="s">
        <v>137</v>
      </c>
      <c r="M673" s="197" t="s">
        <v>106</v>
      </c>
      <c r="N673" s="194" t="s">
        <v>213</v>
      </c>
      <c r="O673" s="198">
        <v>836</v>
      </c>
      <c r="P673" s="198">
        <v>781.6</v>
      </c>
      <c r="Q673" s="198">
        <v>836</v>
      </c>
      <c r="R673" s="198">
        <f t="shared" si="107"/>
        <v>986.4799999999999</v>
      </c>
      <c r="S673" s="197" t="s">
        <v>906</v>
      </c>
      <c r="T673" s="197" t="s">
        <v>131</v>
      </c>
      <c r="U673" s="197" t="s">
        <v>215</v>
      </c>
      <c r="V673" s="199">
        <f t="shared" si="102"/>
        <v>43020</v>
      </c>
      <c r="W673" s="199">
        <f t="shared" si="108"/>
        <v>43080</v>
      </c>
      <c r="X673" s="194"/>
      <c r="Y673" s="194"/>
      <c r="Z673" s="196"/>
      <c r="AA673" s="196"/>
      <c r="AB673" s="200" t="s">
        <v>2330</v>
      </c>
      <c r="AC673" s="194" t="s">
        <v>209</v>
      </c>
      <c r="AD673" s="196">
        <v>796</v>
      </c>
      <c r="AE673" s="196" t="s">
        <v>177</v>
      </c>
      <c r="AF673" s="208">
        <v>112</v>
      </c>
      <c r="AG673" s="201" t="s">
        <v>1505</v>
      </c>
      <c r="AH673" s="207" t="s">
        <v>2292</v>
      </c>
      <c r="AI673" s="199">
        <v>43100</v>
      </c>
      <c r="AJ673" s="199">
        <v>43101</v>
      </c>
      <c r="AK673" s="199">
        <v>43465</v>
      </c>
      <c r="AL673" s="196">
        <v>2018</v>
      </c>
      <c r="AM673" s="207"/>
      <c r="AN673" s="198"/>
      <c r="AO673" s="196"/>
      <c r="AP673" s="196"/>
      <c r="AQ673" s="196"/>
      <c r="AR673" s="196"/>
      <c r="AS673" s="196"/>
      <c r="AT673" s="196"/>
      <c r="AU673" s="196"/>
      <c r="AV673" s="196"/>
      <c r="AW673" s="196" t="s">
        <v>273</v>
      </c>
    </row>
    <row r="674" spans="1:49" s="143" customFormat="1" ht="33.75" customHeight="1">
      <c r="A674" s="194">
        <v>7</v>
      </c>
      <c r="B674" s="194" t="s">
        <v>2767</v>
      </c>
      <c r="C674" s="194" t="s">
        <v>2767</v>
      </c>
      <c r="D674" s="194" t="s">
        <v>2730</v>
      </c>
      <c r="E674" s="194" t="s">
        <v>71</v>
      </c>
      <c r="F674" s="194" t="s">
        <v>2767</v>
      </c>
      <c r="G674" s="195" t="s">
        <v>2774</v>
      </c>
      <c r="H674" s="194" t="s">
        <v>1395</v>
      </c>
      <c r="I674" s="209" t="s">
        <v>2290</v>
      </c>
      <c r="J674" s="194" t="s">
        <v>135</v>
      </c>
      <c r="K674" s="194" t="s">
        <v>136</v>
      </c>
      <c r="L674" s="197" t="s">
        <v>137</v>
      </c>
      <c r="M674" s="197" t="s">
        <v>106</v>
      </c>
      <c r="N674" s="194" t="s">
        <v>213</v>
      </c>
      <c r="O674" s="198">
        <v>654.79999999999995</v>
      </c>
      <c r="P674" s="198">
        <v>612.79999999999995</v>
      </c>
      <c r="Q674" s="198">
        <v>654.79999999999995</v>
      </c>
      <c r="R674" s="198">
        <f t="shared" si="107"/>
        <v>772.66399999999987</v>
      </c>
      <c r="S674" s="197" t="s">
        <v>906</v>
      </c>
      <c r="T674" s="197" t="s">
        <v>131</v>
      </c>
      <c r="U674" s="197" t="s">
        <v>215</v>
      </c>
      <c r="V674" s="199">
        <f t="shared" si="102"/>
        <v>43020</v>
      </c>
      <c r="W674" s="199">
        <f t="shared" si="108"/>
        <v>43080</v>
      </c>
      <c r="X674" s="194"/>
      <c r="Y674" s="194"/>
      <c r="Z674" s="196"/>
      <c r="AA674" s="196"/>
      <c r="AB674" s="200" t="s">
        <v>2330</v>
      </c>
      <c r="AC674" s="194" t="s">
        <v>209</v>
      </c>
      <c r="AD674" s="196">
        <v>796</v>
      </c>
      <c r="AE674" s="196" t="s">
        <v>177</v>
      </c>
      <c r="AF674" s="208">
        <v>112</v>
      </c>
      <c r="AG674" s="201" t="s">
        <v>1505</v>
      </c>
      <c r="AH674" s="207" t="s">
        <v>2292</v>
      </c>
      <c r="AI674" s="199">
        <v>43100</v>
      </c>
      <c r="AJ674" s="199">
        <v>43101</v>
      </c>
      <c r="AK674" s="199">
        <v>43465</v>
      </c>
      <c r="AL674" s="196">
        <v>2018</v>
      </c>
      <c r="AM674" s="207"/>
      <c r="AN674" s="198"/>
      <c r="AO674" s="196"/>
      <c r="AP674" s="196"/>
      <c r="AQ674" s="196"/>
      <c r="AR674" s="196"/>
      <c r="AS674" s="196"/>
      <c r="AT674" s="196"/>
      <c r="AU674" s="196"/>
      <c r="AV674" s="196"/>
      <c r="AW674" s="196" t="s">
        <v>273</v>
      </c>
    </row>
    <row r="675" spans="1:49" s="143" customFormat="1" ht="33.75" customHeight="1">
      <c r="A675" s="194">
        <v>7</v>
      </c>
      <c r="B675" s="194" t="s">
        <v>2767</v>
      </c>
      <c r="C675" s="194" t="s">
        <v>2767</v>
      </c>
      <c r="D675" s="194" t="s">
        <v>1647</v>
      </c>
      <c r="E675" s="194" t="s">
        <v>71</v>
      </c>
      <c r="F675" s="194" t="s">
        <v>2767</v>
      </c>
      <c r="G675" s="195" t="s">
        <v>2775</v>
      </c>
      <c r="H675" s="194" t="s">
        <v>1395</v>
      </c>
      <c r="I675" s="209" t="s">
        <v>2290</v>
      </c>
      <c r="J675" s="194" t="s">
        <v>135</v>
      </c>
      <c r="K675" s="194" t="s">
        <v>136</v>
      </c>
      <c r="L675" s="197" t="s">
        <v>137</v>
      </c>
      <c r="M675" s="197" t="s">
        <v>106</v>
      </c>
      <c r="N675" s="194" t="s">
        <v>213</v>
      </c>
      <c r="O675" s="198">
        <v>512.5</v>
      </c>
      <c r="P675" s="198">
        <v>479.2</v>
      </c>
      <c r="Q675" s="198">
        <v>512.5</v>
      </c>
      <c r="R675" s="198">
        <f t="shared" ref="R675" si="109">Q675*1.18</f>
        <v>604.75</v>
      </c>
      <c r="S675" s="197" t="s">
        <v>906</v>
      </c>
      <c r="T675" s="197" t="s">
        <v>131</v>
      </c>
      <c r="U675" s="197" t="s">
        <v>215</v>
      </c>
      <c r="V675" s="199">
        <f t="shared" si="102"/>
        <v>43020</v>
      </c>
      <c r="W675" s="199">
        <f t="shared" ref="W675" si="110">AI675-20</f>
        <v>43080</v>
      </c>
      <c r="X675" s="194"/>
      <c r="Y675" s="194"/>
      <c r="Z675" s="196"/>
      <c r="AA675" s="196"/>
      <c r="AB675" s="200" t="s">
        <v>2330</v>
      </c>
      <c r="AC675" s="194" t="s">
        <v>209</v>
      </c>
      <c r="AD675" s="196">
        <v>796</v>
      </c>
      <c r="AE675" s="196" t="s">
        <v>177</v>
      </c>
      <c r="AF675" s="208">
        <v>112</v>
      </c>
      <c r="AG675" s="201" t="s">
        <v>1505</v>
      </c>
      <c r="AH675" s="207" t="s">
        <v>2292</v>
      </c>
      <c r="AI675" s="199">
        <v>43100</v>
      </c>
      <c r="AJ675" s="199">
        <v>43101</v>
      </c>
      <c r="AK675" s="199">
        <v>43465</v>
      </c>
      <c r="AL675" s="196">
        <v>2018</v>
      </c>
      <c r="AM675" s="207"/>
      <c r="AN675" s="198"/>
      <c r="AO675" s="196"/>
      <c r="AP675" s="196"/>
      <c r="AQ675" s="196"/>
      <c r="AR675" s="196"/>
      <c r="AS675" s="196"/>
      <c r="AT675" s="196"/>
      <c r="AU675" s="196"/>
      <c r="AV675" s="196"/>
      <c r="AW675" s="196" t="s">
        <v>273</v>
      </c>
    </row>
    <row r="676" spans="1:49" s="143" customFormat="1" ht="33.75" customHeight="1">
      <c r="A676" s="210">
        <v>7</v>
      </c>
      <c r="B676" s="210" t="s">
        <v>2331</v>
      </c>
      <c r="C676" s="210" t="s">
        <v>131</v>
      </c>
      <c r="D676" s="210" t="s">
        <v>2288</v>
      </c>
      <c r="E676" s="210" t="s">
        <v>71</v>
      </c>
      <c r="F676" s="210">
        <v>629765</v>
      </c>
      <c r="G676" s="211" t="s">
        <v>2332</v>
      </c>
      <c r="H676" s="210" t="s">
        <v>1395</v>
      </c>
      <c r="I676" s="212" t="s">
        <v>2290</v>
      </c>
      <c r="J676" s="210" t="s">
        <v>135</v>
      </c>
      <c r="K676" s="210" t="s">
        <v>136</v>
      </c>
      <c r="L676" s="213" t="s">
        <v>137</v>
      </c>
      <c r="M676" s="213" t="s">
        <v>471</v>
      </c>
      <c r="N676" s="210" t="s">
        <v>213</v>
      </c>
      <c r="O676" s="214">
        <v>6000.2</v>
      </c>
      <c r="P676" s="214" t="s">
        <v>471</v>
      </c>
      <c r="Q676" s="214">
        <v>6000.2</v>
      </c>
      <c r="R676" s="214">
        <f t="shared" si="64"/>
        <v>7080.235999999999</v>
      </c>
      <c r="S676" s="213" t="s">
        <v>214</v>
      </c>
      <c r="T676" s="213" t="s">
        <v>131</v>
      </c>
      <c r="U676" s="213" t="s">
        <v>215</v>
      </c>
      <c r="V676" s="215">
        <f t="shared" ref="V676:V693" si="111">W676-45</f>
        <v>42975</v>
      </c>
      <c r="W676" s="215">
        <f t="shared" si="78"/>
        <v>43020</v>
      </c>
      <c r="X676" s="210"/>
      <c r="Y676" s="210"/>
      <c r="Z676" s="212"/>
      <c r="AA676" s="212"/>
      <c r="AB676" s="216" t="s">
        <v>2333</v>
      </c>
      <c r="AC676" s="210" t="s">
        <v>209</v>
      </c>
      <c r="AD676" s="212">
        <v>796</v>
      </c>
      <c r="AE676" s="212" t="s">
        <v>177</v>
      </c>
      <c r="AF676" s="223">
        <v>154</v>
      </c>
      <c r="AG676" s="217" t="s">
        <v>1505</v>
      </c>
      <c r="AH676" s="222" t="s">
        <v>2292</v>
      </c>
      <c r="AI676" s="215">
        <v>43040</v>
      </c>
      <c r="AJ676" s="215">
        <v>43040</v>
      </c>
      <c r="AK676" s="215">
        <v>43403</v>
      </c>
      <c r="AL676" s="212" t="s">
        <v>310</v>
      </c>
      <c r="AM676" s="222"/>
      <c r="AN676" s="214"/>
      <c r="AO676" s="212"/>
      <c r="AP676" s="212"/>
      <c r="AQ676" s="212"/>
      <c r="AR676" s="212"/>
      <c r="AS676" s="212"/>
      <c r="AT676" s="212"/>
      <c r="AU676" s="212"/>
      <c r="AV676" s="212"/>
      <c r="AW676" s="212"/>
    </row>
    <row r="677" spans="1:49" s="143" customFormat="1" ht="33.75" customHeight="1">
      <c r="A677" s="194">
        <v>7</v>
      </c>
      <c r="B677" s="194" t="s">
        <v>2776</v>
      </c>
      <c r="C677" s="194" t="s">
        <v>2776</v>
      </c>
      <c r="D677" s="194" t="s">
        <v>1209</v>
      </c>
      <c r="E677" s="194" t="s">
        <v>71</v>
      </c>
      <c r="F677" s="194" t="s">
        <v>2776</v>
      </c>
      <c r="G677" s="195" t="s">
        <v>2777</v>
      </c>
      <c r="H677" s="194" t="s">
        <v>1395</v>
      </c>
      <c r="I677" s="196" t="s">
        <v>2290</v>
      </c>
      <c r="J677" s="194" t="s">
        <v>135</v>
      </c>
      <c r="K677" s="194" t="s">
        <v>136</v>
      </c>
      <c r="L677" s="197" t="s">
        <v>137</v>
      </c>
      <c r="M677" s="197" t="s">
        <v>106</v>
      </c>
      <c r="N677" s="194" t="s">
        <v>213</v>
      </c>
      <c r="O677" s="198">
        <v>322.60000000000002</v>
      </c>
      <c r="P677" s="198">
        <v>50.6</v>
      </c>
      <c r="Q677" s="198">
        <v>322.60000000000002</v>
      </c>
      <c r="R677" s="198">
        <f t="shared" ref="R677" si="112">Q677*1.18</f>
        <v>380.66800000000001</v>
      </c>
      <c r="S677" s="197" t="s">
        <v>214</v>
      </c>
      <c r="T677" s="197" t="s">
        <v>131</v>
      </c>
      <c r="U677" s="197" t="s">
        <v>215</v>
      </c>
      <c r="V677" s="199">
        <f t="shared" si="111"/>
        <v>42975</v>
      </c>
      <c r="W677" s="199">
        <f t="shared" ref="W677" si="113">AI677-20</f>
        <v>43020</v>
      </c>
      <c r="X677" s="194"/>
      <c r="Y677" s="194"/>
      <c r="Z677" s="196"/>
      <c r="AA677" s="196"/>
      <c r="AB677" s="200" t="s">
        <v>2333</v>
      </c>
      <c r="AC677" s="194" t="s">
        <v>209</v>
      </c>
      <c r="AD677" s="196">
        <v>796</v>
      </c>
      <c r="AE677" s="196" t="s">
        <v>177</v>
      </c>
      <c r="AF677" s="208">
        <v>154</v>
      </c>
      <c r="AG677" s="201" t="s">
        <v>1505</v>
      </c>
      <c r="AH677" s="207" t="s">
        <v>2292</v>
      </c>
      <c r="AI677" s="199">
        <v>43040</v>
      </c>
      <c r="AJ677" s="199">
        <v>43040</v>
      </c>
      <c r="AK677" s="199">
        <v>43403</v>
      </c>
      <c r="AL677" s="196" t="s">
        <v>310</v>
      </c>
      <c r="AM677" s="207"/>
      <c r="AN677" s="198"/>
      <c r="AO677" s="196"/>
      <c r="AP677" s="196"/>
      <c r="AQ677" s="196"/>
      <c r="AR677" s="196"/>
      <c r="AS677" s="196"/>
      <c r="AT677" s="196"/>
      <c r="AU677" s="196"/>
      <c r="AV677" s="196"/>
      <c r="AW677" s="196" t="s">
        <v>273</v>
      </c>
    </row>
    <row r="678" spans="1:49" s="143" customFormat="1" ht="33.75" customHeight="1">
      <c r="A678" s="194">
        <v>7</v>
      </c>
      <c r="B678" s="194" t="s">
        <v>2776</v>
      </c>
      <c r="C678" s="194" t="s">
        <v>2776</v>
      </c>
      <c r="D678" s="194" t="s">
        <v>2728</v>
      </c>
      <c r="E678" s="194" t="s">
        <v>71</v>
      </c>
      <c r="F678" s="194" t="s">
        <v>2776</v>
      </c>
      <c r="G678" s="195" t="s">
        <v>2778</v>
      </c>
      <c r="H678" s="194" t="s">
        <v>1395</v>
      </c>
      <c r="I678" s="196" t="s">
        <v>2290</v>
      </c>
      <c r="J678" s="194" t="s">
        <v>135</v>
      </c>
      <c r="K678" s="194" t="s">
        <v>136</v>
      </c>
      <c r="L678" s="197" t="s">
        <v>137</v>
      </c>
      <c r="M678" s="197" t="s">
        <v>106</v>
      </c>
      <c r="N678" s="194" t="s">
        <v>213</v>
      </c>
      <c r="O678" s="198">
        <v>924.6</v>
      </c>
      <c r="P678" s="198">
        <v>152.1</v>
      </c>
      <c r="Q678" s="198">
        <v>924.6</v>
      </c>
      <c r="R678" s="198">
        <f t="shared" ref="R678:R679" si="114">Q678*1.18</f>
        <v>1091.028</v>
      </c>
      <c r="S678" s="197" t="s">
        <v>214</v>
      </c>
      <c r="T678" s="197" t="s">
        <v>131</v>
      </c>
      <c r="U678" s="197" t="s">
        <v>215</v>
      </c>
      <c r="V678" s="199">
        <f t="shared" si="111"/>
        <v>42975</v>
      </c>
      <c r="W678" s="199">
        <f t="shared" ref="W678:W679" si="115">AI678-20</f>
        <v>43020</v>
      </c>
      <c r="X678" s="194"/>
      <c r="Y678" s="194"/>
      <c r="Z678" s="196"/>
      <c r="AA678" s="196"/>
      <c r="AB678" s="200" t="s">
        <v>2333</v>
      </c>
      <c r="AC678" s="194" t="s">
        <v>209</v>
      </c>
      <c r="AD678" s="196">
        <v>796</v>
      </c>
      <c r="AE678" s="196" t="s">
        <v>177</v>
      </c>
      <c r="AF678" s="208">
        <v>154</v>
      </c>
      <c r="AG678" s="201" t="s">
        <v>1505</v>
      </c>
      <c r="AH678" s="207" t="s">
        <v>2292</v>
      </c>
      <c r="AI678" s="199">
        <v>43040</v>
      </c>
      <c r="AJ678" s="199">
        <v>43040</v>
      </c>
      <c r="AK678" s="199">
        <v>43403</v>
      </c>
      <c r="AL678" s="196" t="s">
        <v>310</v>
      </c>
      <c r="AM678" s="207"/>
      <c r="AN678" s="198"/>
      <c r="AO678" s="196"/>
      <c r="AP678" s="196"/>
      <c r="AQ678" s="196"/>
      <c r="AR678" s="196"/>
      <c r="AS678" s="196"/>
      <c r="AT678" s="196"/>
      <c r="AU678" s="196"/>
      <c r="AV678" s="196"/>
      <c r="AW678" s="196" t="s">
        <v>273</v>
      </c>
    </row>
    <row r="679" spans="1:49" s="143" customFormat="1" ht="33.75" customHeight="1">
      <c r="A679" s="194">
        <v>7</v>
      </c>
      <c r="B679" s="194" t="s">
        <v>2776</v>
      </c>
      <c r="C679" s="194" t="s">
        <v>2776</v>
      </c>
      <c r="D679" s="194" t="s">
        <v>1477</v>
      </c>
      <c r="E679" s="194" t="s">
        <v>71</v>
      </c>
      <c r="F679" s="194" t="s">
        <v>2776</v>
      </c>
      <c r="G679" s="195" t="s">
        <v>2779</v>
      </c>
      <c r="H679" s="194" t="s">
        <v>1395</v>
      </c>
      <c r="I679" s="196" t="s">
        <v>2290</v>
      </c>
      <c r="J679" s="194" t="s">
        <v>135</v>
      </c>
      <c r="K679" s="194" t="s">
        <v>136</v>
      </c>
      <c r="L679" s="197" t="s">
        <v>137</v>
      </c>
      <c r="M679" s="197" t="s">
        <v>106</v>
      </c>
      <c r="N679" s="194" t="s">
        <v>213</v>
      </c>
      <c r="O679" s="198">
        <v>418.8</v>
      </c>
      <c r="P679" s="198">
        <v>67.599999999999994</v>
      </c>
      <c r="Q679" s="198">
        <v>418.8</v>
      </c>
      <c r="R679" s="198">
        <f t="shared" si="114"/>
        <v>494.18399999999997</v>
      </c>
      <c r="S679" s="197" t="s">
        <v>214</v>
      </c>
      <c r="T679" s="197" t="s">
        <v>131</v>
      </c>
      <c r="U679" s="197" t="s">
        <v>215</v>
      </c>
      <c r="V679" s="199">
        <f t="shared" si="111"/>
        <v>42975</v>
      </c>
      <c r="W679" s="199">
        <f t="shared" si="115"/>
        <v>43020</v>
      </c>
      <c r="X679" s="194"/>
      <c r="Y679" s="194"/>
      <c r="Z679" s="196"/>
      <c r="AA679" s="196"/>
      <c r="AB679" s="200" t="s">
        <v>2333</v>
      </c>
      <c r="AC679" s="194" t="s">
        <v>209</v>
      </c>
      <c r="AD679" s="196">
        <v>796</v>
      </c>
      <c r="AE679" s="196" t="s">
        <v>177</v>
      </c>
      <c r="AF679" s="208">
        <v>154</v>
      </c>
      <c r="AG679" s="201" t="s">
        <v>1505</v>
      </c>
      <c r="AH679" s="207" t="s">
        <v>2292</v>
      </c>
      <c r="AI679" s="199">
        <v>43040</v>
      </c>
      <c r="AJ679" s="199">
        <v>43040</v>
      </c>
      <c r="AK679" s="199">
        <v>43403</v>
      </c>
      <c r="AL679" s="196" t="s">
        <v>310</v>
      </c>
      <c r="AM679" s="207"/>
      <c r="AN679" s="198"/>
      <c r="AO679" s="196"/>
      <c r="AP679" s="196"/>
      <c r="AQ679" s="196"/>
      <c r="AR679" s="196"/>
      <c r="AS679" s="196"/>
      <c r="AT679" s="196"/>
      <c r="AU679" s="196"/>
      <c r="AV679" s="196"/>
      <c r="AW679" s="196" t="s">
        <v>273</v>
      </c>
    </row>
    <row r="680" spans="1:49" s="143" customFormat="1" ht="33.75" customHeight="1">
      <c r="A680" s="194">
        <v>7</v>
      </c>
      <c r="B680" s="194" t="s">
        <v>2776</v>
      </c>
      <c r="C680" s="194" t="s">
        <v>2776</v>
      </c>
      <c r="D680" s="194" t="s">
        <v>2732</v>
      </c>
      <c r="E680" s="194" t="s">
        <v>71</v>
      </c>
      <c r="F680" s="194" t="s">
        <v>2776</v>
      </c>
      <c r="G680" s="195" t="s">
        <v>2780</v>
      </c>
      <c r="H680" s="194" t="s">
        <v>1395</v>
      </c>
      <c r="I680" s="196" t="s">
        <v>2290</v>
      </c>
      <c r="J680" s="194" t="s">
        <v>135</v>
      </c>
      <c r="K680" s="194" t="s">
        <v>136</v>
      </c>
      <c r="L680" s="197" t="s">
        <v>137</v>
      </c>
      <c r="M680" s="197" t="s">
        <v>106</v>
      </c>
      <c r="N680" s="194" t="s">
        <v>213</v>
      </c>
      <c r="O680" s="198">
        <v>1437</v>
      </c>
      <c r="P680" s="198">
        <v>236.5</v>
      </c>
      <c r="Q680" s="198">
        <v>1437</v>
      </c>
      <c r="R680" s="198">
        <f t="shared" ref="R680:R682" si="116">Q680*1.18</f>
        <v>1695.6599999999999</v>
      </c>
      <c r="S680" s="197" t="s">
        <v>214</v>
      </c>
      <c r="T680" s="197" t="s">
        <v>131</v>
      </c>
      <c r="U680" s="197" t="s">
        <v>215</v>
      </c>
      <c r="V680" s="199">
        <f t="shared" si="111"/>
        <v>42975</v>
      </c>
      <c r="W680" s="199">
        <f t="shared" ref="W680:W682" si="117">AI680-20</f>
        <v>43020</v>
      </c>
      <c r="X680" s="194"/>
      <c r="Y680" s="194"/>
      <c r="Z680" s="196"/>
      <c r="AA680" s="196"/>
      <c r="AB680" s="200" t="s">
        <v>2333</v>
      </c>
      <c r="AC680" s="194" t="s">
        <v>209</v>
      </c>
      <c r="AD680" s="196">
        <v>796</v>
      </c>
      <c r="AE680" s="196" t="s">
        <v>177</v>
      </c>
      <c r="AF680" s="208">
        <v>154</v>
      </c>
      <c r="AG680" s="201" t="s">
        <v>1505</v>
      </c>
      <c r="AH680" s="207" t="s">
        <v>2292</v>
      </c>
      <c r="AI680" s="199">
        <v>43040</v>
      </c>
      <c r="AJ680" s="199">
        <v>43040</v>
      </c>
      <c r="AK680" s="199">
        <v>43403</v>
      </c>
      <c r="AL680" s="196" t="s">
        <v>310</v>
      </c>
      <c r="AM680" s="207"/>
      <c r="AN680" s="198"/>
      <c r="AO680" s="196"/>
      <c r="AP680" s="196"/>
      <c r="AQ680" s="196"/>
      <c r="AR680" s="196"/>
      <c r="AS680" s="196"/>
      <c r="AT680" s="196"/>
      <c r="AU680" s="196"/>
      <c r="AV680" s="196"/>
      <c r="AW680" s="196" t="s">
        <v>273</v>
      </c>
    </row>
    <row r="681" spans="1:49" s="143" customFormat="1" ht="33.75" customHeight="1">
      <c r="A681" s="194">
        <v>7</v>
      </c>
      <c r="B681" s="194" t="s">
        <v>2776</v>
      </c>
      <c r="C681" s="194" t="s">
        <v>2776</v>
      </c>
      <c r="D681" s="194" t="s">
        <v>2729</v>
      </c>
      <c r="E681" s="194" t="s">
        <v>71</v>
      </c>
      <c r="F681" s="194" t="s">
        <v>2776</v>
      </c>
      <c r="G681" s="195" t="s">
        <v>2781</v>
      </c>
      <c r="H681" s="194" t="s">
        <v>1395</v>
      </c>
      <c r="I681" s="196" t="s">
        <v>2290</v>
      </c>
      <c r="J681" s="194" t="s">
        <v>135</v>
      </c>
      <c r="K681" s="194" t="s">
        <v>136</v>
      </c>
      <c r="L681" s="197" t="s">
        <v>137</v>
      </c>
      <c r="M681" s="197" t="s">
        <v>106</v>
      </c>
      <c r="N681" s="194" t="s">
        <v>213</v>
      </c>
      <c r="O681" s="198">
        <v>1946.6</v>
      </c>
      <c r="P681" s="198">
        <v>321</v>
      </c>
      <c r="Q681" s="198">
        <v>1946.6</v>
      </c>
      <c r="R681" s="198">
        <f t="shared" si="116"/>
        <v>2296.9879999999998</v>
      </c>
      <c r="S681" s="197" t="s">
        <v>214</v>
      </c>
      <c r="T681" s="197" t="s">
        <v>131</v>
      </c>
      <c r="U681" s="197" t="s">
        <v>215</v>
      </c>
      <c r="V681" s="199">
        <f t="shared" si="111"/>
        <v>42975</v>
      </c>
      <c r="W681" s="199">
        <f t="shared" si="117"/>
        <v>43020</v>
      </c>
      <c r="X681" s="194"/>
      <c r="Y681" s="194"/>
      <c r="Z681" s="196"/>
      <c r="AA681" s="196"/>
      <c r="AB681" s="200" t="s">
        <v>2333</v>
      </c>
      <c r="AC681" s="194" t="s">
        <v>209</v>
      </c>
      <c r="AD681" s="196">
        <v>796</v>
      </c>
      <c r="AE681" s="196" t="s">
        <v>177</v>
      </c>
      <c r="AF681" s="208">
        <v>154</v>
      </c>
      <c r="AG681" s="201" t="s">
        <v>1505</v>
      </c>
      <c r="AH681" s="207" t="s">
        <v>2292</v>
      </c>
      <c r="AI681" s="199">
        <v>43040</v>
      </c>
      <c r="AJ681" s="199">
        <v>43040</v>
      </c>
      <c r="AK681" s="199">
        <v>43403</v>
      </c>
      <c r="AL681" s="196" t="s">
        <v>310</v>
      </c>
      <c r="AM681" s="207"/>
      <c r="AN681" s="198"/>
      <c r="AO681" s="196"/>
      <c r="AP681" s="196"/>
      <c r="AQ681" s="196"/>
      <c r="AR681" s="196"/>
      <c r="AS681" s="196"/>
      <c r="AT681" s="196"/>
      <c r="AU681" s="196"/>
      <c r="AV681" s="196"/>
      <c r="AW681" s="196" t="s">
        <v>273</v>
      </c>
    </row>
    <row r="682" spans="1:49" s="143" customFormat="1" ht="33.75" customHeight="1">
      <c r="A682" s="194">
        <v>7</v>
      </c>
      <c r="B682" s="194" t="s">
        <v>2776</v>
      </c>
      <c r="C682" s="194" t="s">
        <v>2776</v>
      </c>
      <c r="D682" s="194" t="s">
        <v>2730</v>
      </c>
      <c r="E682" s="194" t="s">
        <v>71</v>
      </c>
      <c r="F682" s="194" t="s">
        <v>2776</v>
      </c>
      <c r="G682" s="195" t="s">
        <v>2782</v>
      </c>
      <c r="H682" s="194" t="s">
        <v>1395</v>
      </c>
      <c r="I682" s="196" t="s">
        <v>2290</v>
      </c>
      <c r="J682" s="194" t="s">
        <v>135</v>
      </c>
      <c r="K682" s="194" t="s">
        <v>136</v>
      </c>
      <c r="L682" s="197" t="s">
        <v>137</v>
      </c>
      <c r="M682" s="197" t="s">
        <v>106</v>
      </c>
      <c r="N682" s="194" t="s">
        <v>213</v>
      </c>
      <c r="O682" s="198">
        <v>732</v>
      </c>
      <c r="P682" s="198">
        <v>118.3</v>
      </c>
      <c r="Q682" s="198">
        <v>732</v>
      </c>
      <c r="R682" s="198">
        <f t="shared" si="116"/>
        <v>863.76</v>
      </c>
      <c r="S682" s="197" t="s">
        <v>214</v>
      </c>
      <c r="T682" s="197" t="s">
        <v>131</v>
      </c>
      <c r="U682" s="197" t="s">
        <v>215</v>
      </c>
      <c r="V682" s="199">
        <f t="shared" si="111"/>
        <v>42975</v>
      </c>
      <c r="W682" s="199">
        <f t="shared" si="117"/>
        <v>43020</v>
      </c>
      <c r="X682" s="194"/>
      <c r="Y682" s="194"/>
      <c r="Z682" s="196"/>
      <c r="AA682" s="196"/>
      <c r="AB682" s="200" t="s">
        <v>2333</v>
      </c>
      <c r="AC682" s="194" t="s">
        <v>209</v>
      </c>
      <c r="AD682" s="196">
        <v>796</v>
      </c>
      <c r="AE682" s="196" t="s">
        <v>177</v>
      </c>
      <c r="AF682" s="208">
        <v>154</v>
      </c>
      <c r="AG682" s="201" t="s">
        <v>1505</v>
      </c>
      <c r="AH682" s="207" t="s">
        <v>2292</v>
      </c>
      <c r="AI682" s="199">
        <v>43040</v>
      </c>
      <c r="AJ682" s="199">
        <v>43040</v>
      </c>
      <c r="AK682" s="199">
        <v>43403</v>
      </c>
      <c r="AL682" s="196" t="s">
        <v>310</v>
      </c>
      <c r="AM682" s="207"/>
      <c r="AN682" s="198"/>
      <c r="AO682" s="196"/>
      <c r="AP682" s="196"/>
      <c r="AQ682" s="196"/>
      <c r="AR682" s="196"/>
      <c r="AS682" s="196"/>
      <c r="AT682" s="196"/>
      <c r="AU682" s="196"/>
      <c r="AV682" s="196"/>
      <c r="AW682" s="196" t="s">
        <v>273</v>
      </c>
    </row>
    <row r="683" spans="1:49" s="143" customFormat="1" ht="33.75" customHeight="1">
      <c r="A683" s="194">
        <v>7</v>
      </c>
      <c r="B683" s="194" t="s">
        <v>2776</v>
      </c>
      <c r="C683" s="194" t="s">
        <v>2776</v>
      </c>
      <c r="D683" s="194" t="s">
        <v>1647</v>
      </c>
      <c r="E683" s="194" t="s">
        <v>71</v>
      </c>
      <c r="F683" s="194" t="s">
        <v>2776</v>
      </c>
      <c r="G683" s="195" t="s">
        <v>2783</v>
      </c>
      <c r="H683" s="194" t="s">
        <v>1395</v>
      </c>
      <c r="I683" s="196" t="s">
        <v>2290</v>
      </c>
      <c r="J683" s="194" t="s">
        <v>135</v>
      </c>
      <c r="K683" s="194" t="s">
        <v>136</v>
      </c>
      <c r="L683" s="197" t="s">
        <v>137</v>
      </c>
      <c r="M683" s="197" t="s">
        <v>106</v>
      </c>
      <c r="N683" s="194" t="s">
        <v>213</v>
      </c>
      <c r="O683" s="198">
        <v>218.6</v>
      </c>
      <c r="P683" s="198">
        <v>33.799999999999997</v>
      </c>
      <c r="Q683" s="198">
        <v>218.6</v>
      </c>
      <c r="R683" s="198">
        <f t="shared" ref="R683" si="118">Q683*1.18</f>
        <v>257.94799999999998</v>
      </c>
      <c r="S683" s="197" t="s">
        <v>214</v>
      </c>
      <c r="T683" s="197" t="s">
        <v>131</v>
      </c>
      <c r="U683" s="197" t="s">
        <v>215</v>
      </c>
      <c r="V683" s="199">
        <f t="shared" si="111"/>
        <v>42975</v>
      </c>
      <c r="W683" s="199">
        <f t="shared" ref="W683" si="119">AI683-20</f>
        <v>43020</v>
      </c>
      <c r="X683" s="194"/>
      <c r="Y683" s="194"/>
      <c r="Z683" s="196"/>
      <c r="AA683" s="196"/>
      <c r="AB683" s="200" t="s">
        <v>2333</v>
      </c>
      <c r="AC683" s="194" t="s">
        <v>209</v>
      </c>
      <c r="AD683" s="196">
        <v>796</v>
      </c>
      <c r="AE683" s="196" t="s">
        <v>177</v>
      </c>
      <c r="AF683" s="208">
        <v>154</v>
      </c>
      <c r="AG683" s="201" t="s">
        <v>1505</v>
      </c>
      <c r="AH683" s="207" t="s">
        <v>2292</v>
      </c>
      <c r="AI683" s="199">
        <v>43040</v>
      </c>
      <c r="AJ683" s="199">
        <v>43040</v>
      </c>
      <c r="AK683" s="199">
        <v>43403</v>
      </c>
      <c r="AL683" s="196" t="s">
        <v>310</v>
      </c>
      <c r="AM683" s="207"/>
      <c r="AN683" s="198"/>
      <c r="AO683" s="196"/>
      <c r="AP683" s="196"/>
      <c r="AQ683" s="196"/>
      <c r="AR683" s="196"/>
      <c r="AS683" s="196"/>
      <c r="AT683" s="196"/>
      <c r="AU683" s="196"/>
      <c r="AV683" s="196"/>
      <c r="AW683" s="196" t="s">
        <v>273</v>
      </c>
    </row>
    <row r="684" spans="1:49" s="143" customFormat="1" ht="33.75" customHeight="1">
      <c r="A684" s="136">
        <v>7</v>
      </c>
      <c r="B684" s="136" t="s">
        <v>2334</v>
      </c>
      <c r="C684" s="136" t="s">
        <v>131</v>
      </c>
      <c r="D684" s="136" t="s">
        <v>2288</v>
      </c>
      <c r="E684" s="136" t="s">
        <v>71</v>
      </c>
      <c r="F684" s="136">
        <v>629766</v>
      </c>
      <c r="G684" s="10" t="s">
        <v>2335</v>
      </c>
      <c r="H684" s="136" t="s">
        <v>1395</v>
      </c>
      <c r="I684" s="168" t="s">
        <v>2290</v>
      </c>
      <c r="J684" s="136" t="s">
        <v>135</v>
      </c>
      <c r="K684" s="136" t="s">
        <v>136</v>
      </c>
      <c r="L684" s="140" t="s">
        <v>137</v>
      </c>
      <c r="M684" s="140" t="s">
        <v>106</v>
      </c>
      <c r="N684" s="136" t="s">
        <v>213</v>
      </c>
      <c r="O684" s="137">
        <v>1500</v>
      </c>
      <c r="P684" s="137">
        <v>1500</v>
      </c>
      <c r="Q684" s="137">
        <v>1500</v>
      </c>
      <c r="R684" s="137">
        <f t="shared" si="64"/>
        <v>1770</v>
      </c>
      <c r="S684" s="140" t="s">
        <v>214</v>
      </c>
      <c r="T684" s="140" t="s">
        <v>131</v>
      </c>
      <c r="U684" s="140" t="s">
        <v>215</v>
      </c>
      <c r="V684" s="8">
        <f t="shared" si="111"/>
        <v>42671</v>
      </c>
      <c r="W684" s="8">
        <f t="shared" si="78"/>
        <v>42716</v>
      </c>
      <c r="X684" s="136"/>
      <c r="Y684" s="136"/>
      <c r="Z684" s="9"/>
      <c r="AA684" s="9"/>
      <c r="AB684" s="141" t="s">
        <v>2336</v>
      </c>
      <c r="AC684" s="136" t="s">
        <v>209</v>
      </c>
      <c r="AD684" s="9">
        <v>796</v>
      </c>
      <c r="AE684" s="9" t="s">
        <v>177</v>
      </c>
      <c r="AF684" s="155">
        <v>167</v>
      </c>
      <c r="AG684" s="142">
        <v>45</v>
      </c>
      <c r="AH684" s="175" t="s">
        <v>197</v>
      </c>
      <c r="AI684" s="8">
        <v>42736</v>
      </c>
      <c r="AJ684" s="8">
        <v>42736</v>
      </c>
      <c r="AK684" s="8">
        <v>43100</v>
      </c>
      <c r="AL684" s="9">
        <v>2017</v>
      </c>
      <c r="AM684" s="175"/>
      <c r="AN684" s="137"/>
      <c r="AO684" s="9"/>
      <c r="AP684" s="9"/>
      <c r="AQ684" s="9"/>
      <c r="AR684" s="9"/>
      <c r="AS684" s="9"/>
      <c r="AT684" s="9"/>
      <c r="AU684" s="9"/>
      <c r="AV684" s="9"/>
      <c r="AW684" s="9" t="s">
        <v>273</v>
      </c>
    </row>
    <row r="685" spans="1:49" s="143" customFormat="1" ht="33.75" customHeight="1">
      <c r="A685" s="210">
        <v>7</v>
      </c>
      <c r="B685" s="210" t="s">
        <v>2337</v>
      </c>
      <c r="C685" s="210" t="s">
        <v>131</v>
      </c>
      <c r="D685" s="210" t="s">
        <v>2288</v>
      </c>
      <c r="E685" s="210" t="s">
        <v>71</v>
      </c>
      <c r="F685" s="210">
        <v>629767</v>
      </c>
      <c r="G685" s="211" t="s">
        <v>2338</v>
      </c>
      <c r="H685" s="210" t="s">
        <v>1395</v>
      </c>
      <c r="I685" s="224" t="s">
        <v>2290</v>
      </c>
      <c r="J685" s="210" t="s">
        <v>135</v>
      </c>
      <c r="K685" s="210" t="s">
        <v>136</v>
      </c>
      <c r="L685" s="213" t="s">
        <v>137</v>
      </c>
      <c r="M685" s="213" t="s">
        <v>471</v>
      </c>
      <c r="N685" s="210" t="s">
        <v>213</v>
      </c>
      <c r="O685" s="214">
        <v>6500.2</v>
      </c>
      <c r="P685" s="213" t="s">
        <v>471</v>
      </c>
      <c r="Q685" s="214">
        <v>6500.2</v>
      </c>
      <c r="R685" s="214">
        <f t="shared" si="64"/>
        <v>7670.235999999999</v>
      </c>
      <c r="S685" s="213" t="s">
        <v>214</v>
      </c>
      <c r="T685" s="213" t="s">
        <v>131</v>
      </c>
      <c r="U685" s="213" t="s">
        <v>215</v>
      </c>
      <c r="V685" s="215">
        <f t="shared" si="111"/>
        <v>42944</v>
      </c>
      <c r="W685" s="215">
        <f t="shared" si="78"/>
        <v>42989</v>
      </c>
      <c r="X685" s="210"/>
      <c r="Y685" s="210"/>
      <c r="Z685" s="212"/>
      <c r="AA685" s="212"/>
      <c r="AB685" s="216" t="s">
        <v>2338</v>
      </c>
      <c r="AC685" s="210" t="s">
        <v>209</v>
      </c>
      <c r="AD685" s="212">
        <v>796</v>
      </c>
      <c r="AE685" s="212" t="s">
        <v>177</v>
      </c>
      <c r="AF685" s="223">
        <v>250</v>
      </c>
      <c r="AG685" s="217" t="s">
        <v>1505</v>
      </c>
      <c r="AH685" s="222" t="s">
        <v>2292</v>
      </c>
      <c r="AI685" s="215">
        <v>43009</v>
      </c>
      <c r="AJ685" s="215">
        <v>43009</v>
      </c>
      <c r="AK685" s="215">
        <v>43373</v>
      </c>
      <c r="AL685" s="212" t="s">
        <v>310</v>
      </c>
      <c r="AM685" s="222"/>
      <c r="AN685" s="214"/>
      <c r="AO685" s="212"/>
      <c r="AP685" s="212"/>
      <c r="AQ685" s="212"/>
      <c r="AR685" s="212"/>
      <c r="AS685" s="212"/>
      <c r="AT685" s="212"/>
      <c r="AU685" s="212"/>
      <c r="AV685" s="212"/>
      <c r="AW685" s="212" t="s">
        <v>273</v>
      </c>
    </row>
    <row r="686" spans="1:49" s="143" customFormat="1" ht="33.75" customHeight="1">
      <c r="A686" s="194">
        <v>7</v>
      </c>
      <c r="B686" s="194" t="s">
        <v>2784</v>
      </c>
      <c r="C686" s="194" t="s">
        <v>2784</v>
      </c>
      <c r="D686" s="194" t="s">
        <v>1209</v>
      </c>
      <c r="E686" s="194" t="s">
        <v>71</v>
      </c>
      <c r="F686" s="194" t="s">
        <v>2784</v>
      </c>
      <c r="G686" s="195" t="s">
        <v>2785</v>
      </c>
      <c r="H686" s="194" t="s">
        <v>1395</v>
      </c>
      <c r="I686" s="209" t="s">
        <v>2290</v>
      </c>
      <c r="J686" s="194" t="s">
        <v>135</v>
      </c>
      <c r="K686" s="194" t="s">
        <v>136</v>
      </c>
      <c r="L686" s="197" t="s">
        <v>137</v>
      </c>
      <c r="M686" s="197" t="s">
        <v>106</v>
      </c>
      <c r="N686" s="194" t="s">
        <v>213</v>
      </c>
      <c r="O686" s="198">
        <v>408.8</v>
      </c>
      <c r="P686" s="198">
        <v>98.7</v>
      </c>
      <c r="Q686" s="198">
        <v>408.8</v>
      </c>
      <c r="R686" s="198">
        <f t="shared" ref="R686" si="120">Q686*1.18</f>
        <v>482.38400000000001</v>
      </c>
      <c r="S686" s="197" t="s">
        <v>214</v>
      </c>
      <c r="T686" s="197" t="s">
        <v>131</v>
      </c>
      <c r="U686" s="197" t="s">
        <v>215</v>
      </c>
      <c r="V686" s="199">
        <f t="shared" si="111"/>
        <v>42944</v>
      </c>
      <c r="W686" s="199">
        <f t="shared" ref="W686" si="121">AI686-20</f>
        <v>42989</v>
      </c>
      <c r="X686" s="194"/>
      <c r="Y686" s="194"/>
      <c r="Z686" s="196"/>
      <c r="AA686" s="196"/>
      <c r="AB686" s="200" t="s">
        <v>2338</v>
      </c>
      <c r="AC686" s="194" t="s">
        <v>209</v>
      </c>
      <c r="AD686" s="196">
        <v>796</v>
      </c>
      <c r="AE686" s="196" t="s">
        <v>177</v>
      </c>
      <c r="AF686" s="208">
        <v>250</v>
      </c>
      <c r="AG686" s="201" t="s">
        <v>1505</v>
      </c>
      <c r="AH686" s="207" t="s">
        <v>2292</v>
      </c>
      <c r="AI686" s="199">
        <v>43009</v>
      </c>
      <c r="AJ686" s="199">
        <v>43009</v>
      </c>
      <c r="AK686" s="199">
        <v>43373</v>
      </c>
      <c r="AL686" s="196" t="s">
        <v>310</v>
      </c>
      <c r="AM686" s="207"/>
      <c r="AN686" s="198"/>
      <c r="AO686" s="196"/>
      <c r="AP686" s="196"/>
      <c r="AQ686" s="196"/>
      <c r="AR686" s="196"/>
      <c r="AS686" s="196"/>
      <c r="AT686" s="196"/>
      <c r="AU686" s="196"/>
      <c r="AV686" s="196"/>
      <c r="AW686" s="196" t="s">
        <v>273</v>
      </c>
    </row>
    <row r="687" spans="1:49" s="143" customFormat="1" ht="33.75" customHeight="1">
      <c r="A687" s="194">
        <v>7</v>
      </c>
      <c r="B687" s="194" t="s">
        <v>2784</v>
      </c>
      <c r="C687" s="194" t="s">
        <v>2784</v>
      </c>
      <c r="D687" s="194" t="s">
        <v>2728</v>
      </c>
      <c r="E687" s="194" t="s">
        <v>71</v>
      </c>
      <c r="F687" s="194" t="s">
        <v>2784</v>
      </c>
      <c r="G687" s="195" t="s">
        <v>2786</v>
      </c>
      <c r="H687" s="194" t="s">
        <v>1395</v>
      </c>
      <c r="I687" s="209" t="s">
        <v>2290</v>
      </c>
      <c r="J687" s="194" t="s">
        <v>135</v>
      </c>
      <c r="K687" s="194" t="s">
        <v>136</v>
      </c>
      <c r="L687" s="197" t="s">
        <v>137</v>
      </c>
      <c r="M687" s="197" t="s">
        <v>106</v>
      </c>
      <c r="N687" s="194" t="s">
        <v>213</v>
      </c>
      <c r="O687" s="198">
        <v>384.8</v>
      </c>
      <c r="P687" s="198">
        <v>91.2</v>
      </c>
      <c r="Q687" s="198">
        <v>384.8</v>
      </c>
      <c r="R687" s="198">
        <f t="shared" ref="R687:R688" si="122">Q687*1.18</f>
        <v>454.06399999999996</v>
      </c>
      <c r="S687" s="197" t="s">
        <v>214</v>
      </c>
      <c r="T687" s="197" t="s">
        <v>131</v>
      </c>
      <c r="U687" s="197" t="s">
        <v>215</v>
      </c>
      <c r="V687" s="199">
        <f t="shared" si="111"/>
        <v>42944</v>
      </c>
      <c r="W687" s="199">
        <f t="shared" ref="W687:W688" si="123">AI687-20</f>
        <v>42989</v>
      </c>
      <c r="X687" s="194"/>
      <c r="Y687" s="194"/>
      <c r="Z687" s="196"/>
      <c r="AA687" s="196"/>
      <c r="AB687" s="200" t="s">
        <v>2338</v>
      </c>
      <c r="AC687" s="194" t="s">
        <v>209</v>
      </c>
      <c r="AD687" s="196">
        <v>796</v>
      </c>
      <c r="AE687" s="196" t="s">
        <v>177</v>
      </c>
      <c r="AF687" s="208">
        <v>250</v>
      </c>
      <c r="AG687" s="201" t="s">
        <v>1505</v>
      </c>
      <c r="AH687" s="207" t="s">
        <v>2292</v>
      </c>
      <c r="AI687" s="199">
        <v>43009</v>
      </c>
      <c r="AJ687" s="199">
        <v>43009</v>
      </c>
      <c r="AK687" s="199">
        <v>43373</v>
      </c>
      <c r="AL687" s="196" t="s">
        <v>310</v>
      </c>
      <c r="AM687" s="207"/>
      <c r="AN687" s="198"/>
      <c r="AO687" s="196"/>
      <c r="AP687" s="196"/>
      <c r="AQ687" s="196"/>
      <c r="AR687" s="196"/>
      <c r="AS687" s="196"/>
      <c r="AT687" s="196"/>
      <c r="AU687" s="196"/>
      <c r="AV687" s="196"/>
      <c r="AW687" s="196" t="s">
        <v>273</v>
      </c>
    </row>
    <row r="688" spans="1:49" s="143" customFormat="1" ht="33.75" customHeight="1">
      <c r="A688" s="194">
        <v>7</v>
      </c>
      <c r="B688" s="194" t="s">
        <v>2784</v>
      </c>
      <c r="C688" s="194" t="s">
        <v>2784</v>
      </c>
      <c r="D688" s="194" t="s">
        <v>1477</v>
      </c>
      <c r="E688" s="194" t="s">
        <v>71</v>
      </c>
      <c r="F688" s="194" t="s">
        <v>2784</v>
      </c>
      <c r="G688" s="195" t="s">
        <v>2787</v>
      </c>
      <c r="H688" s="194" t="s">
        <v>1395</v>
      </c>
      <c r="I688" s="209" t="s">
        <v>2290</v>
      </c>
      <c r="J688" s="194" t="s">
        <v>135</v>
      </c>
      <c r="K688" s="194" t="s">
        <v>136</v>
      </c>
      <c r="L688" s="197" t="s">
        <v>137</v>
      </c>
      <c r="M688" s="197" t="s">
        <v>106</v>
      </c>
      <c r="N688" s="194" t="s">
        <v>213</v>
      </c>
      <c r="O688" s="198">
        <v>1259.2</v>
      </c>
      <c r="P688" s="198">
        <v>309.8</v>
      </c>
      <c r="Q688" s="198">
        <v>1259.2</v>
      </c>
      <c r="R688" s="198">
        <f t="shared" si="122"/>
        <v>1485.856</v>
      </c>
      <c r="S688" s="197" t="s">
        <v>214</v>
      </c>
      <c r="T688" s="197" t="s">
        <v>131</v>
      </c>
      <c r="U688" s="197" t="s">
        <v>215</v>
      </c>
      <c r="V688" s="199">
        <f t="shared" si="111"/>
        <v>42944</v>
      </c>
      <c r="W688" s="199">
        <f t="shared" si="123"/>
        <v>42989</v>
      </c>
      <c r="X688" s="194"/>
      <c r="Y688" s="194"/>
      <c r="Z688" s="196"/>
      <c r="AA688" s="196"/>
      <c r="AB688" s="200" t="s">
        <v>2338</v>
      </c>
      <c r="AC688" s="194" t="s">
        <v>209</v>
      </c>
      <c r="AD688" s="196">
        <v>796</v>
      </c>
      <c r="AE688" s="196" t="s">
        <v>177</v>
      </c>
      <c r="AF688" s="208">
        <v>250</v>
      </c>
      <c r="AG688" s="201" t="s">
        <v>1505</v>
      </c>
      <c r="AH688" s="207" t="s">
        <v>2292</v>
      </c>
      <c r="AI688" s="199">
        <v>43009</v>
      </c>
      <c r="AJ688" s="199">
        <v>43009</v>
      </c>
      <c r="AK688" s="199">
        <v>43373</v>
      </c>
      <c r="AL688" s="196" t="s">
        <v>310</v>
      </c>
      <c r="AM688" s="207"/>
      <c r="AN688" s="198"/>
      <c r="AO688" s="196"/>
      <c r="AP688" s="196"/>
      <c r="AQ688" s="196"/>
      <c r="AR688" s="196"/>
      <c r="AS688" s="196"/>
      <c r="AT688" s="196"/>
      <c r="AU688" s="196"/>
      <c r="AV688" s="196"/>
      <c r="AW688" s="196" t="s">
        <v>273</v>
      </c>
    </row>
    <row r="689" spans="1:49" s="143" customFormat="1" ht="33.75" customHeight="1">
      <c r="A689" s="194">
        <v>7</v>
      </c>
      <c r="B689" s="194" t="s">
        <v>2784</v>
      </c>
      <c r="C689" s="194" t="s">
        <v>2784</v>
      </c>
      <c r="D689" s="194" t="s">
        <v>2732</v>
      </c>
      <c r="E689" s="194" t="s">
        <v>71</v>
      </c>
      <c r="F689" s="194" t="s">
        <v>2784</v>
      </c>
      <c r="G689" s="195" t="s">
        <v>2788</v>
      </c>
      <c r="H689" s="194" t="s">
        <v>1395</v>
      </c>
      <c r="I689" s="209" t="s">
        <v>2290</v>
      </c>
      <c r="J689" s="194" t="s">
        <v>135</v>
      </c>
      <c r="K689" s="194" t="s">
        <v>136</v>
      </c>
      <c r="L689" s="197" t="s">
        <v>137</v>
      </c>
      <c r="M689" s="197" t="s">
        <v>106</v>
      </c>
      <c r="N689" s="194" t="s">
        <v>213</v>
      </c>
      <c r="O689" s="198">
        <v>1189.4000000000001</v>
      </c>
      <c r="P689" s="198">
        <v>294.60000000000002</v>
      </c>
      <c r="Q689" s="198">
        <v>1189.4000000000001</v>
      </c>
      <c r="R689" s="198">
        <f t="shared" ref="R689:R691" si="124">Q689*1.18</f>
        <v>1403.492</v>
      </c>
      <c r="S689" s="197" t="s">
        <v>214</v>
      </c>
      <c r="T689" s="197" t="s">
        <v>131</v>
      </c>
      <c r="U689" s="197" t="s">
        <v>215</v>
      </c>
      <c r="V689" s="199">
        <f t="shared" si="111"/>
        <v>42944</v>
      </c>
      <c r="W689" s="199">
        <f t="shared" ref="W689:W691" si="125">AI689-20</f>
        <v>42989</v>
      </c>
      <c r="X689" s="194"/>
      <c r="Y689" s="194"/>
      <c r="Z689" s="196"/>
      <c r="AA689" s="196"/>
      <c r="AB689" s="200" t="s">
        <v>2338</v>
      </c>
      <c r="AC689" s="194" t="s">
        <v>209</v>
      </c>
      <c r="AD689" s="196">
        <v>796</v>
      </c>
      <c r="AE689" s="196" t="s">
        <v>177</v>
      </c>
      <c r="AF689" s="208">
        <v>250</v>
      </c>
      <c r="AG689" s="201" t="s">
        <v>1505</v>
      </c>
      <c r="AH689" s="207" t="s">
        <v>2292</v>
      </c>
      <c r="AI689" s="199">
        <v>43009</v>
      </c>
      <c r="AJ689" s="199">
        <v>43009</v>
      </c>
      <c r="AK689" s="199">
        <v>43373</v>
      </c>
      <c r="AL689" s="196" t="s">
        <v>310</v>
      </c>
      <c r="AM689" s="207"/>
      <c r="AN689" s="198"/>
      <c r="AO689" s="196"/>
      <c r="AP689" s="196"/>
      <c r="AQ689" s="196"/>
      <c r="AR689" s="196"/>
      <c r="AS689" s="196"/>
      <c r="AT689" s="196"/>
      <c r="AU689" s="196"/>
      <c r="AV689" s="196"/>
      <c r="AW689" s="196" t="s">
        <v>273</v>
      </c>
    </row>
    <row r="690" spans="1:49" s="143" customFormat="1" ht="33.75" customHeight="1">
      <c r="A690" s="194">
        <v>7</v>
      </c>
      <c r="B690" s="194" t="s">
        <v>2784</v>
      </c>
      <c r="C690" s="194" t="s">
        <v>2784</v>
      </c>
      <c r="D690" s="194" t="s">
        <v>2729</v>
      </c>
      <c r="E690" s="194" t="s">
        <v>71</v>
      </c>
      <c r="F690" s="194" t="s">
        <v>2784</v>
      </c>
      <c r="G690" s="195" t="s">
        <v>2789</v>
      </c>
      <c r="H690" s="194" t="s">
        <v>1395</v>
      </c>
      <c r="I690" s="209" t="s">
        <v>2290</v>
      </c>
      <c r="J690" s="194" t="s">
        <v>135</v>
      </c>
      <c r="K690" s="194" t="s">
        <v>136</v>
      </c>
      <c r="L690" s="197" t="s">
        <v>137</v>
      </c>
      <c r="M690" s="197" t="s">
        <v>106</v>
      </c>
      <c r="N690" s="194" t="s">
        <v>213</v>
      </c>
      <c r="O690" s="198">
        <v>846.2</v>
      </c>
      <c r="P690" s="198">
        <v>207.8</v>
      </c>
      <c r="Q690" s="198">
        <v>846.2</v>
      </c>
      <c r="R690" s="198">
        <f t="shared" si="124"/>
        <v>998.51599999999996</v>
      </c>
      <c r="S690" s="197" t="s">
        <v>214</v>
      </c>
      <c r="T690" s="197" t="s">
        <v>131</v>
      </c>
      <c r="U690" s="197" t="s">
        <v>215</v>
      </c>
      <c r="V690" s="199">
        <f t="shared" si="111"/>
        <v>42944</v>
      </c>
      <c r="W690" s="199">
        <f t="shared" si="125"/>
        <v>42989</v>
      </c>
      <c r="X690" s="194"/>
      <c r="Y690" s="194"/>
      <c r="Z690" s="196"/>
      <c r="AA690" s="196"/>
      <c r="AB690" s="200" t="s">
        <v>2338</v>
      </c>
      <c r="AC690" s="194" t="s">
        <v>209</v>
      </c>
      <c r="AD690" s="196">
        <v>796</v>
      </c>
      <c r="AE690" s="196" t="s">
        <v>177</v>
      </c>
      <c r="AF690" s="208">
        <v>250</v>
      </c>
      <c r="AG690" s="201" t="s">
        <v>1505</v>
      </c>
      <c r="AH690" s="207" t="s">
        <v>2292</v>
      </c>
      <c r="AI690" s="199">
        <v>43009</v>
      </c>
      <c r="AJ690" s="199">
        <v>43009</v>
      </c>
      <c r="AK690" s="199">
        <v>43373</v>
      </c>
      <c r="AL690" s="196" t="s">
        <v>310</v>
      </c>
      <c r="AM690" s="207"/>
      <c r="AN690" s="198"/>
      <c r="AO690" s="196"/>
      <c r="AP690" s="196"/>
      <c r="AQ690" s="196"/>
      <c r="AR690" s="196"/>
      <c r="AS690" s="196"/>
      <c r="AT690" s="196"/>
      <c r="AU690" s="196"/>
      <c r="AV690" s="196"/>
      <c r="AW690" s="196" t="s">
        <v>273</v>
      </c>
    </row>
    <row r="691" spans="1:49" s="143" customFormat="1" ht="33.75" customHeight="1">
      <c r="A691" s="194">
        <v>7</v>
      </c>
      <c r="B691" s="194" t="s">
        <v>2784</v>
      </c>
      <c r="C691" s="194" t="s">
        <v>2784</v>
      </c>
      <c r="D691" s="194" t="s">
        <v>2730</v>
      </c>
      <c r="E691" s="194" t="s">
        <v>71</v>
      </c>
      <c r="F691" s="194" t="s">
        <v>2784</v>
      </c>
      <c r="G691" s="195" t="s">
        <v>2790</v>
      </c>
      <c r="H691" s="194" t="s">
        <v>1395</v>
      </c>
      <c r="I691" s="209" t="s">
        <v>2290</v>
      </c>
      <c r="J691" s="194" t="s">
        <v>135</v>
      </c>
      <c r="K691" s="194" t="s">
        <v>136</v>
      </c>
      <c r="L691" s="197" t="s">
        <v>137</v>
      </c>
      <c r="M691" s="197" t="s">
        <v>106</v>
      </c>
      <c r="N691" s="194" t="s">
        <v>213</v>
      </c>
      <c r="O691" s="198">
        <v>460.8</v>
      </c>
      <c r="P691" s="198">
        <v>112.2</v>
      </c>
      <c r="Q691" s="198">
        <v>460.8</v>
      </c>
      <c r="R691" s="198">
        <f t="shared" si="124"/>
        <v>543.74400000000003</v>
      </c>
      <c r="S691" s="197" t="s">
        <v>214</v>
      </c>
      <c r="T691" s="197" t="s">
        <v>131</v>
      </c>
      <c r="U691" s="197" t="s">
        <v>215</v>
      </c>
      <c r="V691" s="199">
        <f t="shared" si="111"/>
        <v>42944</v>
      </c>
      <c r="W691" s="199">
        <f t="shared" si="125"/>
        <v>42989</v>
      </c>
      <c r="X691" s="194"/>
      <c r="Y691" s="194"/>
      <c r="Z691" s="196"/>
      <c r="AA691" s="196"/>
      <c r="AB691" s="200" t="s">
        <v>2338</v>
      </c>
      <c r="AC691" s="194" t="s">
        <v>209</v>
      </c>
      <c r="AD691" s="196">
        <v>796</v>
      </c>
      <c r="AE691" s="196" t="s">
        <v>177</v>
      </c>
      <c r="AF691" s="208">
        <v>250</v>
      </c>
      <c r="AG691" s="201" t="s">
        <v>1505</v>
      </c>
      <c r="AH691" s="207" t="s">
        <v>2292</v>
      </c>
      <c r="AI691" s="199">
        <v>43009</v>
      </c>
      <c r="AJ691" s="199">
        <v>43009</v>
      </c>
      <c r="AK691" s="199">
        <v>43373</v>
      </c>
      <c r="AL691" s="196" t="s">
        <v>310</v>
      </c>
      <c r="AM691" s="207"/>
      <c r="AN691" s="198"/>
      <c r="AO691" s="196"/>
      <c r="AP691" s="196"/>
      <c r="AQ691" s="196"/>
      <c r="AR691" s="196"/>
      <c r="AS691" s="196"/>
      <c r="AT691" s="196"/>
      <c r="AU691" s="196"/>
      <c r="AV691" s="196"/>
      <c r="AW691" s="196" t="s">
        <v>273</v>
      </c>
    </row>
    <row r="692" spans="1:49" s="143" customFormat="1" ht="33.75" customHeight="1">
      <c r="A692" s="194">
        <v>7</v>
      </c>
      <c r="B692" s="194" t="s">
        <v>2784</v>
      </c>
      <c r="C692" s="194" t="s">
        <v>2784</v>
      </c>
      <c r="D692" s="194" t="s">
        <v>2731</v>
      </c>
      <c r="E692" s="194" t="s">
        <v>71</v>
      </c>
      <c r="F692" s="194" t="s">
        <v>2784</v>
      </c>
      <c r="G692" s="195" t="s">
        <v>2791</v>
      </c>
      <c r="H692" s="194" t="s">
        <v>1395</v>
      </c>
      <c r="I692" s="209" t="s">
        <v>2290</v>
      </c>
      <c r="J692" s="194" t="s">
        <v>135</v>
      </c>
      <c r="K692" s="194" t="s">
        <v>136</v>
      </c>
      <c r="L692" s="197" t="s">
        <v>137</v>
      </c>
      <c r="M692" s="197" t="s">
        <v>106</v>
      </c>
      <c r="N692" s="194" t="s">
        <v>213</v>
      </c>
      <c r="O692" s="198">
        <v>1828.6</v>
      </c>
      <c r="P692" s="198">
        <v>448.4</v>
      </c>
      <c r="Q692" s="198">
        <v>1828.6</v>
      </c>
      <c r="R692" s="198">
        <f t="shared" ref="R692" si="126">Q692*1.18</f>
        <v>2157.7479999999996</v>
      </c>
      <c r="S692" s="197" t="s">
        <v>214</v>
      </c>
      <c r="T692" s="197" t="s">
        <v>131</v>
      </c>
      <c r="U692" s="197" t="s">
        <v>215</v>
      </c>
      <c r="V692" s="199">
        <f t="shared" si="111"/>
        <v>42944</v>
      </c>
      <c r="W692" s="199">
        <f t="shared" ref="W692" si="127">AI692-20</f>
        <v>42989</v>
      </c>
      <c r="X692" s="194"/>
      <c r="Y692" s="194"/>
      <c r="Z692" s="196"/>
      <c r="AA692" s="196"/>
      <c r="AB692" s="200" t="s">
        <v>2338</v>
      </c>
      <c r="AC692" s="194" t="s">
        <v>209</v>
      </c>
      <c r="AD692" s="196">
        <v>796</v>
      </c>
      <c r="AE692" s="196" t="s">
        <v>177</v>
      </c>
      <c r="AF692" s="208">
        <v>250</v>
      </c>
      <c r="AG692" s="201" t="s">
        <v>1505</v>
      </c>
      <c r="AH692" s="207" t="s">
        <v>2292</v>
      </c>
      <c r="AI692" s="199">
        <v>43009</v>
      </c>
      <c r="AJ692" s="199">
        <v>43009</v>
      </c>
      <c r="AK692" s="199">
        <v>43373</v>
      </c>
      <c r="AL692" s="196" t="s">
        <v>310</v>
      </c>
      <c r="AM692" s="207"/>
      <c r="AN692" s="198"/>
      <c r="AO692" s="196"/>
      <c r="AP692" s="196"/>
      <c r="AQ692" s="196"/>
      <c r="AR692" s="196"/>
      <c r="AS692" s="196"/>
      <c r="AT692" s="196"/>
      <c r="AU692" s="196"/>
      <c r="AV692" s="196"/>
      <c r="AW692" s="196" t="s">
        <v>273</v>
      </c>
    </row>
    <row r="693" spans="1:49" s="143" customFormat="1" ht="33.75" customHeight="1">
      <c r="A693" s="194">
        <v>7</v>
      </c>
      <c r="B693" s="194" t="s">
        <v>2784</v>
      </c>
      <c r="C693" s="194" t="s">
        <v>2784</v>
      </c>
      <c r="D693" s="194" t="s">
        <v>1647</v>
      </c>
      <c r="E693" s="194" t="s">
        <v>71</v>
      </c>
      <c r="F693" s="194" t="s">
        <v>2784</v>
      </c>
      <c r="G693" s="195" t="s">
        <v>2792</v>
      </c>
      <c r="H693" s="194" t="s">
        <v>1395</v>
      </c>
      <c r="I693" s="209" t="s">
        <v>2290</v>
      </c>
      <c r="J693" s="194" t="s">
        <v>135</v>
      </c>
      <c r="K693" s="194" t="s">
        <v>136</v>
      </c>
      <c r="L693" s="197" t="s">
        <v>137</v>
      </c>
      <c r="M693" s="197" t="s">
        <v>106</v>
      </c>
      <c r="N693" s="194" t="s">
        <v>213</v>
      </c>
      <c r="O693" s="198">
        <v>122.4</v>
      </c>
      <c r="P693" s="198">
        <v>30.6</v>
      </c>
      <c r="Q693" s="198">
        <v>122.4</v>
      </c>
      <c r="R693" s="198">
        <f t="shared" ref="R693" si="128">Q693*1.18</f>
        <v>144.43199999999999</v>
      </c>
      <c r="S693" s="197" t="s">
        <v>214</v>
      </c>
      <c r="T693" s="197" t="s">
        <v>131</v>
      </c>
      <c r="U693" s="197" t="s">
        <v>215</v>
      </c>
      <c r="V693" s="199">
        <f t="shared" si="111"/>
        <v>42944</v>
      </c>
      <c r="W693" s="199">
        <f t="shared" ref="W693" si="129">AI693-20</f>
        <v>42989</v>
      </c>
      <c r="X693" s="194"/>
      <c r="Y693" s="194"/>
      <c r="Z693" s="196"/>
      <c r="AA693" s="196"/>
      <c r="AB693" s="200" t="s">
        <v>2338</v>
      </c>
      <c r="AC693" s="194" t="s">
        <v>209</v>
      </c>
      <c r="AD693" s="196">
        <v>796</v>
      </c>
      <c r="AE693" s="196" t="s">
        <v>177</v>
      </c>
      <c r="AF693" s="208">
        <v>250</v>
      </c>
      <c r="AG693" s="201" t="s">
        <v>1505</v>
      </c>
      <c r="AH693" s="207" t="s">
        <v>2292</v>
      </c>
      <c r="AI693" s="199">
        <v>43009</v>
      </c>
      <c r="AJ693" s="199">
        <v>43009</v>
      </c>
      <c r="AK693" s="199">
        <v>43373</v>
      </c>
      <c r="AL693" s="196" t="s">
        <v>310</v>
      </c>
      <c r="AM693" s="207"/>
      <c r="AN693" s="198"/>
      <c r="AO693" s="196"/>
      <c r="AP693" s="196"/>
      <c r="AQ693" s="196"/>
      <c r="AR693" s="196"/>
      <c r="AS693" s="196"/>
      <c r="AT693" s="196"/>
      <c r="AU693" s="196"/>
      <c r="AV693" s="196"/>
      <c r="AW693" s="196" t="s">
        <v>273</v>
      </c>
    </row>
    <row r="694" spans="1:49" s="143" customFormat="1" ht="33.75" customHeight="1">
      <c r="A694" s="136">
        <v>7</v>
      </c>
      <c r="B694" s="136" t="s">
        <v>2341</v>
      </c>
      <c r="C694" s="136" t="s">
        <v>131</v>
      </c>
      <c r="D694" s="136" t="s">
        <v>1532</v>
      </c>
      <c r="E694" s="136" t="s">
        <v>71</v>
      </c>
      <c r="F694" s="136">
        <v>845375</v>
      </c>
      <c r="G694" s="176" t="s">
        <v>2342</v>
      </c>
      <c r="H694" s="136" t="s">
        <v>2343</v>
      </c>
      <c r="I694" s="168" t="s">
        <v>972</v>
      </c>
      <c r="J694" s="136" t="s">
        <v>135</v>
      </c>
      <c r="K694" s="136" t="s">
        <v>136</v>
      </c>
      <c r="L694" s="140" t="s">
        <v>137</v>
      </c>
      <c r="M694" s="140" t="s">
        <v>105</v>
      </c>
      <c r="N694" s="136" t="s">
        <v>138</v>
      </c>
      <c r="O694" s="137">
        <v>1032.6728499999999</v>
      </c>
      <c r="P694" s="137">
        <v>1032.6728499999999</v>
      </c>
      <c r="Q694" s="137">
        <v>1032.6728499999999</v>
      </c>
      <c r="R694" s="137">
        <f t="shared" si="64"/>
        <v>1218.5539629999998</v>
      </c>
      <c r="S694" s="140" t="s">
        <v>214</v>
      </c>
      <c r="T694" s="140" t="s">
        <v>131</v>
      </c>
      <c r="U694" s="140" t="s">
        <v>215</v>
      </c>
      <c r="V694" s="8">
        <v>42660</v>
      </c>
      <c r="W694" s="8">
        <v>42691</v>
      </c>
      <c r="X694" s="136"/>
      <c r="Y694" s="136"/>
      <c r="Z694" s="9"/>
      <c r="AA694" s="9"/>
      <c r="AB694" s="175" t="s">
        <v>2344</v>
      </c>
      <c r="AC694" s="136" t="s">
        <v>2345</v>
      </c>
      <c r="AD694" s="9">
        <v>796</v>
      </c>
      <c r="AE694" s="9" t="s">
        <v>555</v>
      </c>
      <c r="AF694" s="155">
        <v>1</v>
      </c>
      <c r="AG694" s="142">
        <v>46600000</v>
      </c>
      <c r="AH694" s="175" t="s">
        <v>305</v>
      </c>
      <c r="AI694" s="8">
        <v>42736</v>
      </c>
      <c r="AJ694" s="8">
        <v>42736</v>
      </c>
      <c r="AK694" s="8">
        <v>43100</v>
      </c>
      <c r="AL694" s="9">
        <v>2017</v>
      </c>
      <c r="AM694" s="175"/>
      <c r="AN694" s="137"/>
      <c r="AO694" s="9"/>
      <c r="AP694" s="9"/>
      <c r="AQ694" s="9"/>
      <c r="AR694" s="9"/>
      <c r="AS694" s="9"/>
      <c r="AT694" s="9"/>
      <c r="AU694" s="9"/>
      <c r="AV694" s="9"/>
      <c r="AW694" s="9" t="s">
        <v>273</v>
      </c>
    </row>
    <row r="695" spans="1:49" s="143" customFormat="1" ht="112.5">
      <c r="A695" s="136">
        <v>7</v>
      </c>
      <c r="B695" s="136" t="s">
        <v>2464</v>
      </c>
      <c r="C695" s="136" t="s">
        <v>131</v>
      </c>
      <c r="D695" s="136" t="s">
        <v>2346</v>
      </c>
      <c r="E695" s="136" t="s">
        <v>67</v>
      </c>
      <c r="F695" s="136">
        <v>839162</v>
      </c>
      <c r="G695" s="176" t="s">
        <v>2347</v>
      </c>
      <c r="H695" s="136" t="s">
        <v>564</v>
      </c>
      <c r="I695" s="168" t="s">
        <v>666</v>
      </c>
      <c r="J695" s="136" t="s">
        <v>2348</v>
      </c>
      <c r="K695" s="136" t="s">
        <v>136</v>
      </c>
      <c r="L695" s="140" t="s">
        <v>137</v>
      </c>
      <c r="M695" s="140" t="s">
        <v>97</v>
      </c>
      <c r="N695" s="136" t="s">
        <v>2349</v>
      </c>
      <c r="O695" s="137">
        <v>1052.6400000000001</v>
      </c>
      <c r="P695" s="137">
        <v>1052.6400000000001</v>
      </c>
      <c r="Q695" s="137">
        <v>1052.6400000000001</v>
      </c>
      <c r="R695" s="137">
        <v>1052.6400000000001</v>
      </c>
      <c r="S695" s="140" t="s">
        <v>73</v>
      </c>
      <c r="T695" s="140" t="s">
        <v>131</v>
      </c>
      <c r="U695" s="140" t="s">
        <v>224</v>
      </c>
      <c r="V695" s="8">
        <v>42736</v>
      </c>
      <c r="W695" s="8">
        <v>42736</v>
      </c>
      <c r="X695" s="136" t="s">
        <v>2354</v>
      </c>
      <c r="Y695" s="136" t="s">
        <v>2350</v>
      </c>
      <c r="Z695" s="9">
        <v>5030058448</v>
      </c>
      <c r="AA695" s="9">
        <v>503001001</v>
      </c>
      <c r="AB695" s="175" t="s">
        <v>2347</v>
      </c>
      <c r="AC695" s="136" t="s">
        <v>2349</v>
      </c>
      <c r="AD695" s="9">
        <v>55</v>
      </c>
      <c r="AE695" s="9" t="s">
        <v>727</v>
      </c>
      <c r="AF695" s="155">
        <v>72.3</v>
      </c>
      <c r="AG695" s="142">
        <v>46</v>
      </c>
      <c r="AH695" s="175" t="s">
        <v>201</v>
      </c>
      <c r="AI695" s="8">
        <v>42736</v>
      </c>
      <c r="AJ695" s="8">
        <v>42736</v>
      </c>
      <c r="AK695" s="8">
        <v>42736</v>
      </c>
      <c r="AL695" s="9">
        <v>2017</v>
      </c>
      <c r="AM695" s="175"/>
      <c r="AN695" s="137"/>
      <c r="AO695" s="9"/>
      <c r="AP695" s="9"/>
      <c r="AQ695" s="9"/>
      <c r="AR695" s="9"/>
      <c r="AS695" s="9"/>
      <c r="AT695" s="9"/>
      <c r="AU695" s="9"/>
      <c r="AV695" s="9"/>
      <c r="AW695" s="9"/>
    </row>
    <row r="696" spans="1:49" s="143" customFormat="1" ht="78.75">
      <c r="A696" s="136">
        <v>7</v>
      </c>
      <c r="B696" s="136" t="s">
        <v>2465</v>
      </c>
      <c r="C696" s="136" t="s">
        <v>131</v>
      </c>
      <c r="D696" s="136" t="s">
        <v>1781</v>
      </c>
      <c r="E696" s="136" t="s">
        <v>67</v>
      </c>
      <c r="F696" s="136">
        <v>839163</v>
      </c>
      <c r="G696" s="176" t="s">
        <v>2351</v>
      </c>
      <c r="H696" s="136" t="s">
        <v>564</v>
      </c>
      <c r="I696" s="168" t="s">
        <v>666</v>
      </c>
      <c r="J696" s="136" t="s">
        <v>2348</v>
      </c>
      <c r="K696" s="136" t="s">
        <v>136</v>
      </c>
      <c r="L696" s="140" t="s">
        <v>137</v>
      </c>
      <c r="M696" s="140" t="s">
        <v>97</v>
      </c>
      <c r="N696" s="136" t="s">
        <v>2349</v>
      </c>
      <c r="O696" s="137">
        <v>5747.0643600000003</v>
      </c>
      <c r="P696" s="137">
        <v>5747.0643600000003</v>
      </c>
      <c r="Q696" s="137">
        <v>5747.0643600000003</v>
      </c>
      <c r="R696" s="137">
        <f t="shared" ref="R696:R708" si="130">Q696*1.18</f>
        <v>6781.5359447999999</v>
      </c>
      <c r="S696" s="140" t="s">
        <v>73</v>
      </c>
      <c r="T696" s="140" t="s">
        <v>131</v>
      </c>
      <c r="U696" s="140" t="s">
        <v>224</v>
      </c>
      <c r="V696" s="8">
        <v>42736</v>
      </c>
      <c r="W696" s="8">
        <v>42736</v>
      </c>
      <c r="X696" s="9" t="s">
        <v>2690</v>
      </c>
      <c r="Y696" s="136" t="s">
        <v>2352</v>
      </c>
      <c r="Z696" s="9">
        <v>4716016979</v>
      </c>
      <c r="AA696" s="9">
        <v>500743002</v>
      </c>
      <c r="AB696" s="175" t="s">
        <v>2353</v>
      </c>
      <c r="AC696" s="136" t="s">
        <v>2349</v>
      </c>
      <c r="AD696" s="9">
        <v>55</v>
      </c>
      <c r="AE696" s="9" t="s">
        <v>727</v>
      </c>
      <c r="AF696" s="155">
        <v>1002</v>
      </c>
      <c r="AG696" s="142">
        <v>45</v>
      </c>
      <c r="AH696" s="175" t="s">
        <v>197</v>
      </c>
      <c r="AI696" s="8">
        <v>42736</v>
      </c>
      <c r="AJ696" s="8">
        <v>42736</v>
      </c>
      <c r="AK696" s="8">
        <v>42736</v>
      </c>
      <c r="AL696" s="9">
        <v>2017</v>
      </c>
      <c r="AM696" s="175"/>
      <c r="AN696" s="137"/>
      <c r="AO696" s="9"/>
      <c r="AP696" s="9"/>
      <c r="AQ696" s="9"/>
      <c r="AR696" s="9"/>
      <c r="AS696" s="9"/>
      <c r="AT696" s="9"/>
      <c r="AU696" s="9"/>
      <c r="AV696" s="9"/>
      <c r="AW696" s="9"/>
    </row>
    <row r="697" spans="1:49" s="143" customFormat="1" ht="56.25">
      <c r="A697" s="136">
        <v>7</v>
      </c>
      <c r="B697" s="136" t="s">
        <v>2356</v>
      </c>
      <c r="C697" s="136" t="s">
        <v>131</v>
      </c>
      <c r="D697" s="136" t="s">
        <v>2357</v>
      </c>
      <c r="E697" s="136" t="s">
        <v>68</v>
      </c>
      <c r="F697" s="136">
        <v>629772</v>
      </c>
      <c r="G697" s="10" t="s">
        <v>2427</v>
      </c>
      <c r="H697" s="136" t="s">
        <v>2358</v>
      </c>
      <c r="I697" s="9" t="s">
        <v>2364</v>
      </c>
      <c r="J697" s="136" t="s">
        <v>135</v>
      </c>
      <c r="K697" s="136" t="s">
        <v>136</v>
      </c>
      <c r="L697" s="140" t="s">
        <v>137</v>
      </c>
      <c r="M697" s="140" t="s">
        <v>98</v>
      </c>
      <c r="N697" s="136" t="s">
        <v>1263</v>
      </c>
      <c r="O697" s="137">
        <v>178000</v>
      </c>
      <c r="P697" s="137">
        <v>125000</v>
      </c>
      <c r="Q697" s="137">
        <v>178000</v>
      </c>
      <c r="R697" s="137">
        <f t="shared" si="130"/>
        <v>210040</v>
      </c>
      <c r="S697" s="140" t="str">
        <f>IF(R697&gt;10000,"Открытый конкурс","Открытый запрос предложений")</f>
        <v>Открытый конкурс</v>
      </c>
      <c r="T697" s="140" t="s">
        <v>131</v>
      </c>
      <c r="U697" s="140" t="s">
        <v>215</v>
      </c>
      <c r="V697" s="8">
        <f>W697-60</f>
        <v>42661</v>
      </c>
      <c r="W697" s="8">
        <v>42721</v>
      </c>
      <c r="X697" s="9"/>
      <c r="Y697" s="9"/>
      <c r="Z697" s="9"/>
      <c r="AA697" s="9"/>
      <c r="AB697" s="141" t="s">
        <v>2359</v>
      </c>
      <c r="AC697" s="136" t="s">
        <v>941</v>
      </c>
      <c r="AD697" s="9">
        <v>796</v>
      </c>
      <c r="AE697" s="9" t="s">
        <v>555</v>
      </c>
      <c r="AF697" s="136">
        <v>1</v>
      </c>
      <c r="AG697" s="142">
        <v>45</v>
      </c>
      <c r="AH697" s="8" t="s">
        <v>197</v>
      </c>
      <c r="AI697" s="8">
        <v>42736</v>
      </c>
      <c r="AJ697" s="8">
        <v>42807</v>
      </c>
      <c r="AK697" s="8">
        <v>43171</v>
      </c>
      <c r="AL697" s="9" t="s">
        <v>310</v>
      </c>
      <c r="AM697" s="9"/>
      <c r="AN697" s="137"/>
      <c r="AO697" s="9"/>
      <c r="AP697" s="9"/>
      <c r="AQ697" s="9"/>
      <c r="AR697" s="9"/>
      <c r="AS697" s="9"/>
      <c r="AT697" s="9"/>
      <c r="AU697" s="9"/>
      <c r="AV697" s="9"/>
      <c r="AW697" s="9"/>
    </row>
    <row r="698" spans="1:49" s="143" customFormat="1" ht="56.25">
      <c r="A698" s="136">
        <v>7</v>
      </c>
      <c r="B698" s="136" t="s">
        <v>2360</v>
      </c>
      <c r="C698" s="136" t="s">
        <v>131</v>
      </c>
      <c r="D698" s="136" t="s">
        <v>2357</v>
      </c>
      <c r="E698" s="136" t="s">
        <v>68</v>
      </c>
      <c r="F698" s="136">
        <v>629773</v>
      </c>
      <c r="G698" s="10" t="s">
        <v>2428</v>
      </c>
      <c r="H698" s="136" t="s">
        <v>2358</v>
      </c>
      <c r="I698" s="9" t="s">
        <v>2364</v>
      </c>
      <c r="J698" s="136" t="s">
        <v>135</v>
      </c>
      <c r="K698" s="136" t="s">
        <v>136</v>
      </c>
      <c r="L698" s="140" t="s">
        <v>137</v>
      </c>
      <c r="M698" s="140" t="s">
        <v>98</v>
      </c>
      <c r="N698" s="136" t="s">
        <v>1263</v>
      </c>
      <c r="O698" s="137">
        <v>6100</v>
      </c>
      <c r="P698" s="137">
        <v>4500</v>
      </c>
      <c r="Q698" s="137">
        <v>6100</v>
      </c>
      <c r="R698" s="137">
        <f t="shared" si="130"/>
        <v>7198</v>
      </c>
      <c r="S698" s="136" t="s">
        <v>214</v>
      </c>
      <c r="T698" s="140" t="s">
        <v>131</v>
      </c>
      <c r="U698" s="140" t="s">
        <v>215</v>
      </c>
      <c r="V698" s="8">
        <f>W698-45</f>
        <v>42676</v>
      </c>
      <c r="W698" s="8">
        <v>42721</v>
      </c>
      <c r="X698" s="9"/>
      <c r="Y698" s="9"/>
      <c r="Z698" s="9"/>
      <c r="AA698" s="9"/>
      <c r="AB698" s="141" t="s">
        <v>2359</v>
      </c>
      <c r="AC698" s="136" t="s">
        <v>941</v>
      </c>
      <c r="AD698" s="9">
        <v>796</v>
      </c>
      <c r="AE698" s="9" t="s">
        <v>555</v>
      </c>
      <c r="AF698" s="136">
        <v>1</v>
      </c>
      <c r="AG698" s="142">
        <v>45</v>
      </c>
      <c r="AH698" s="8" t="s">
        <v>197</v>
      </c>
      <c r="AI698" s="8">
        <v>42736</v>
      </c>
      <c r="AJ698" s="8">
        <v>42859</v>
      </c>
      <c r="AK698" s="8">
        <v>43223</v>
      </c>
      <c r="AL698" s="9" t="s">
        <v>310</v>
      </c>
      <c r="AM698" s="9"/>
      <c r="AN698" s="137"/>
      <c r="AO698" s="9"/>
      <c r="AP698" s="9"/>
      <c r="AQ698" s="9"/>
      <c r="AR698" s="9"/>
      <c r="AS698" s="9"/>
      <c r="AT698" s="9"/>
      <c r="AU698" s="9"/>
      <c r="AV698" s="9"/>
      <c r="AW698" s="9"/>
    </row>
    <row r="699" spans="1:49" s="143" customFormat="1" ht="56.25">
      <c r="A699" s="136">
        <v>7</v>
      </c>
      <c r="B699" s="136" t="s">
        <v>2361</v>
      </c>
      <c r="C699" s="136" t="s">
        <v>131</v>
      </c>
      <c r="D699" s="136" t="s">
        <v>2357</v>
      </c>
      <c r="E699" s="136" t="s">
        <v>68</v>
      </c>
      <c r="F699" s="136">
        <v>629771</v>
      </c>
      <c r="G699" s="10" t="s">
        <v>2362</v>
      </c>
      <c r="H699" s="136" t="s">
        <v>2363</v>
      </c>
      <c r="I699" s="9" t="s">
        <v>2654</v>
      </c>
      <c r="J699" s="136" t="s">
        <v>135</v>
      </c>
      <c r="K699" s="136" t="s">
        <v>136</v>
      </c>
      <c r="L699" s="140" t="s">
        <v>137</v>
      </c>
      <c r="M699" s="140" t="s">
        <v>108</v>
      </c>
      <c r="N699" s="136" t="s">
        <v>1263</v>
      </c>
      <c r="O699" s="137">
        <v>14000</v>
      </c>
      <c r="P699" s="137">
        <v>14000</v>
      </c>
      <c r="Q699" s="137">
        <v>14000</v>
      </c>
      <c r="R699" s="137">
        <f t="shared" si="130"/>
        <v>16520</v>
      </c>
      <c r="S699" s="140" t="str">
        <f t="shared" ref="S699:S703" si="131">IF(R699&gt;10000,"Открытый конкурс","Открытый запрос предложений")</f>
        <v>Открытый конкурс</v>
      </c>
      <c r="T699" s="140" t="s">
        <v>131</v>
      </c>
      <c r="U699" s="140" t="s">
        <v>215</v>
      </c>
      <c r="V699" s="8">
        <f>W699-60</f>
        <v>42661</v>
      </c>
      <c r="W699" s="8">
        <v>42721</v>
      </c>
      <c r="X699" s="9"/>
      <c r="Y699" s="9"/>
      <c r="Z699" s="9"/>
      <c r="AA699" s="9"/>
      <c r="AB699" s="141" t="s">
        <v>2359</v>
      </c>
      <c r="AC699" s="136" t="s">
        <v>941</v>
      </c>
      <c r="AD699" s="9">
        <v>796</v>
      </c>
      <c r="AE699" s="9" t="s">
        <v>555</v>
      </c>
      <c r="AF699" s="136">
        <v>1</v>
      </c>
      <c r="AG699" s="142">
        <v>45</v>
      </c>
      <c r="AH699" s="8" t="s">
        <v>197</v>
      </c>
      <c r="AI699" s="8">
        <v>42736</v>
      </c>
      <c r="AJ699" s="8">
        <v>42736</v>
      </c>
      <c r="AK699" s="8">
        <v>43100</v>
      </c>
      <c r="AL699" s="9">
        <v>2017</v>
      </c>
      <c r="AM699" s="9"/>
      <c r="AN699" s="137"/>
      <c r="AO699" s="9"/>
      <c r="AP699" s="9"/>
      <c r="AQ699" s="9"/>
      <c r="AR699" s="9"/>
      <c r="AS699" s="9"/>
      <c r="AT699" s="9"/>
      <c r="AU699" s="9"/>
      <c r="AV699" s="9"/>
      <c r="AW699" s="9"/>
    </row>
    <row r="700" spans="1:49" s="143" customFormat="1" ht="67.5">
      <c r="A700" s="136">
        <v>7</v>
      </c>
      <c r="B700" s="136" t="s">
        <v>2442</v>
      </c>
      <c r="C700" s="136" t="s">
        <v>131</v>
      </c>
      <c r="D700" s="136" t="s">
        <v>2443</v>
      </c>
      <c r="E700" s="136" t="s">
        <v>71</v>
      </c>
      <c r="F700" s="136">
        <v>845611</v>
      </c>
      <c r="G700" s="10" t="s">
        <v>2444</v>
      </c>
      <c r="H700" s="136" t="s">
        <v>2445</v>
      </c>
      <c r="I700" s="9" t="s">
        <v>1033</v>
      </c>
      <c r="J700" s="136" t="s">
        <v>135</v>
      </c>
      <c r="K700" s="136" t="s">
        <v>136</v>
      </c>
      <c r="L700" s="140" t="s">
        <v>137</v>
      </c>
      <c r="M700" s="136" t="s">
        <v>124</v>
      </c>
      <c r="N700" s="136" t="s">
        <v>905</v>
      </c>
      <c r="O700" s="137">
        <v>26024.77</v>
      </c>
      <c r="P700" s="137">
        <v>4337.46</v>
      </c>
      <c r="Q700" s="137">
        <v>26024.77</v>
      </c>
      <c r="R700" s="137">
        <f t="shared" si="130"/>
        <v>30709.228599999999</v>
      </c>
      <c r="S700" s="140" t="str">
        <f t="shared" si="131"/>
        <v>Открытый конкурс</v>
      </c>
      <c r="T700" s="136" t="s">
        <v>131</v>
      </c>
      <c r="U700" s="140" t="s">
        <v>215</v>
      </c>
      <c r="V700" s="8">
        <f>W700-60</f>
        <v>42960</v>
      </c>
      <c r="W700" s="8">
        <f>AI700-20</f>
        <v>43020</v>
      </c>
      <c r="X700" s="9"/>
      <c r="Y700" s="141"/>
      <c r="Z700" s="9"/>
      <c r="AA700" s="9"/>
      <c r="AB700" s="141" t="s">
        <v>2444</v>
      </c>
      <c r="AC700" s="136" t="s">
        <v>2446</v>
      </c>
      <c r="AD700" s="9">
        <v>796</v>
      </c>
      <c r="AE700" s="9" t="s">
        <v>177</v>
      </c>
      <c r="AF700" s="136">
        <v>1</v>
      </c>
      <c r="AG700" s="151" t="s">
        <v>2447</v>
      </c>
      <c r="AH700" s="141" t="s">
        <v>201</v>
      </c>
      <c r="AI700" s="8">
        <v>43040</v>
      </c>
      <c r="AJ700" s="8">
        <v>43040</v>
      </c>
      <c r="AK700" s="8">
        <v>43404</v>
      </c>
      <c r="AL700" s="9" t="s">
        <v>310</v>
      </c>
      <c r="AM700" s="9"/>
      <c r="AN700" s="137"/>
      <c r="AO700" s="9"/>
      <c r="AP700" s="9"/>
      <c r="AQ700" s="9"/>
      <c r="AR700" s="9"/>
      <c r="AS700" s="9"/>
      <c r="AT700" s="9"/>
      <c r="AU700" s="9"/>
      <c r="AV700" s="9"/>
      <c r="AW700" s="136"/>
    </row>
    <row r="701" spans="1:49" s="143" customFormat="1" ht="67.5">
      <c r="A701" s="136">
        <v>7</v>
      </c>
      <c r="B701" s="136" t="s">
        <v>2448</v>
      </c>
      <c r="C701" s="136" t="s">
        <v>131</v>
      </c>
      <c r="D701" s="136" t="s">
        <v>2443</v>
      </c>
      <c r="E701" s="136" t="s">
        <v>71</v>
      </c>
      <c r="F701" s="136">
        <v>845606</v>
      </c>
      <c r="G701" s="10" t="s">
        <v>2449</v>
      </c>
      <c r="H701" s="136" t="s">
        <v>2445</v>
      </c>
      <c r="I701" s="9" t="s">
        <v>1033</v>
      </c>
      <c r="J701" s="136" t="s">
        <v>135</v>
      </c>
      <c r="K701" s="136" t="s">
        <v>136</v>
      </c>
      <c r="L701" s="140" t="s">
        <v>137</v>
      </c>
      <c r="M701" s="136" t="s">
        <v>124</v>
      </c>
      <c r="N701" s="136" t="s">
        <v>905</v>
      </c>
      <c r="O701" s="137">
        <v>9471.23</v>
      </c>
      <c r="P701" s="137">
        <v>1578.46</v>
      </c>
      <c r="Q701" s="137">
        <v>9471.23</v>
      </c>
      <c r="R701" s="137">
        <f t="shared" si="130"/>
        <v>11176.051399999998</v>
      </c>
      <c r="S701" s="140" t="str">
        <f t="shared" si="131"/>
        <v>Открытый конкурс</v>
      </c>
      <c r="T701" s="136" t="s">
        <v>131</v>
      </c>
      <c r="U701" s="140" t="s">
        <v>215</v>
      </c>
      <c r="V701" s="8">
        <f>W701-60</f>
        <v>42960</v>
      </c>
      <c r="W701" s="8">
        <f>AI701-20</f>
        <v>43020</v>
      </c>
      <c r="X701" s="9"/>
      <c r="Y701" s="141"/>
      <c r="Z701" s="9"/>
      <c r="AA701" s="9"/>
      <c r="AB701" s="141" t="s">
        <v>2449</v>
      </c>
      <c r="AC701" s="136" t="s">
        <v>2446</v>
      </c>
      <c r="AD701" s="9">
        <v>796</v>
      </c>
      <c r="AE701" s="9" t="s">
        <v>177</v>
      </c>
      <c r="AF701" s="136">
        <v>1</v>
      </c>
      <c r="AG701" s="151" t="s">
        <v>2447</v>
      </c>
      <c r="AH701" s="141" t="s">
        <v>201</v>
      </c>
      <c r="AI701" s="8">
        <v>43040</v>
      </c>
      <c r="AJ701" s="8">
        <v>43040</v>
      </c>
      <c r="AK701" s="8">
        <v>43404</v>
      </c>
      <c r="AL701" s="9" t="s">
        <v>310</v>
      </c>
      <c r="AM701" s="9"/>
      <c r="AN701" s="137"/>
      <c r="AO701" s="9"/>
      <c r="AP701" s="9"/>
      <c r="AQ701" s="9"/>
      <c r="AR701" s="9"/>
      <c r="AS701" s="9"/>
      <c r="AT701" s="9"/>
      <c r="AU701" s="9"/>
      <c r="AV701" s="9"/>
      <c r="AW701" s="136"/>
    </row>
    <row r="702" spans="1:49" s="143" customFormat="1" ht="112.5">
      <c r="A702" s="136">
        <v>6</v>
      </c>
      <c r="B702" s="136" t="s">
        <v>2503</v>
      </c>
      <c r="C702" s="136" t="s">
        <v>131</v>
      </c>
      <c r="D702" s="136" t="s">
        <v>2504</v>
      </c>
      <c r="E702" s="136" t="s">
        <v>71</v>
      </c>
      <c r="F702" s="136">
        <v>629782</v>
      </c>
      <c r="G702" s="10" t="s">
        <v>2505</v>
      </c>
      <c r="H702" s="136" t="s">
        <v>2506</v>
      </c>
      <c r="I702" s="9" t="s">
        <v>2507</v>
      </c>
      <c r="J702" s="136" t="s">
        <v>675</v>
      </c>
      <c r="K702" s="136" t="s">
        <v>136</v>
      </c>
      <c r="L702" s="140" t="s">
        <v>137</v>
      </c>
      <c r="M702" s="140" t="s">
        <v>115</v>
      </c>
      <c r="N702" s="136" t="s">
        <v>2508</v>
      </c>
      <c r="O702" s="137">
        <f>Q702</f>
        <v>1963</v>
      </c>
      <c r="P702" s="137">
        <v>0</v>
      </c>
      <c r="Q702" s="137">
        <v>1963</v>
      </c>
      <c r="R702" s="137">
        <f t="shared" si="130"/>
        <v>2316.3399999999997</v>
      </c>
      <c r="S702" s="140" t="str">
        <f t="shared" si="131"/>
        <v>Открытый запрос предложений</v>
      </c>
      <c r="T702" s="140" t="s">
        <v>167</v>
      </c>
      <c r="U702" s="140" t="s">
        <v>215</v>
      </c>
      <c r="V702" s="8">
        <v>43039</v>
      </c>
      <c r="W702" s="8">
        <v>43069</v>
      </c>
      <c r="X702" s="9"/>
      <c r="Y702" s="9"/>
      <c r="Z702" s="9"/>
      <c r="AA702" s="9"/>
      <c r="AB702" s="141" t="s">
        <v>2509</v>
      </c>
      <c r="AC702" s="136" t="s">
        <v>2510</v>
      </c>
      <c r="AD702" s="9">
        <v>642</v>
      </c>
      <c r="AE702" s="9" t="s">
        <v>2511</v>
      </c>
      <c r="AF702" s="136">
        <v>1</v>
      </c>
      <c r="AG702" s="142">
        <v>45</v>
      </c>
      <c r="AH702" s="8" t="s">
        <v>2512</v>
      </c>
      <c r="AI702" s="8">
        <v>43100</v>
      </c>
      <c r="AJ702" s="8">
        <v>43101</v>
      </c>
      <c r="AK702" s="8">
        <v>43556</v>
      </c>
      <c r="AL702" s="9" t="s">
        <v>2513</v>
      </c>
      <c r="AM702" s="141" t="s">
        <v>2514</v>
      </c>
      <c r="AN702" s="137"/>
      <c r="AO702" s="9"/>
      <c r="AP702" s="9"/>
      <c r="AQ702" s="9"/>
      <c r="AR702" s="9"/>
      <c r="AS702" s="9"/>
      <c r="AT702" s="9"/>
      <c r="AU702" s="9"/>
      <c r="AV702" s="9"/>
      <c r="AW702" s="9"/>
    </row>
    <row r="703" spans="1:49" s="143" customFormat="1" ht="67.5">
      <c r="A703" s="136">
        <v>3</v>
      </c>
      <c r="B703" s="136" t="s">
        <v>2559</v>
      </c>
      <c r="C703" s="136" t="s">
        <v>131</v>
      </c>
      <c r="D703" s="136" t="s">
        <v>2560</v>
      </c>
      <c r="E703" s="136" t="s">
        <v>72</v>
      </c>
      <c r="F703" s="136">
        <v>890226</v>
      </c>
      <c r="G703" s="10" t="s">
        <v>2561</v>
      </c>
      <c r="H703" s="136" t="s">
        <v>2229</v>
      </c>
      <c r="I703" s="136" t="s">
        <v>1334</v>
      </c>
      <c r="J703" s="136" t="s">
        <v>136</v>
      </c>
      <c r="K703" s="140" t="s">
        <v>136</v>
      </c>
      <c r="L703" s="140" t="s">
        <v>137</v>
      </c>
      <c r="M703" s="177" t="s">
        <v>86</v>
      </c>
      <c r="N703" s="140" t="s">
        <v>1330</v>
      </c>
      <c r="O703" s="137">
        <v>70000</v>
      </c>
      <c r="P703" s="137">
        <v>13000</v>
      </c>
      <c r="Q703" s="137">
        <v>70000</v>
      </c>
      <c r="R703" s="137">
        <f t="shared" si="130"/>
        <v>82600</v>
      </c>
      <c r="S703" s="140" t="str">
        <f t="shared" si="131"/>
        <v>Открытый конкурс</v>
      </c>
      <c r="T703" s="140" t="s">
        <v>131</v>
      </c>
      <c r="U703" s="140" t="s">
        <v>215</v>
      </c>
      <c r="V703" s="8">
        <f>W703-60</f>
        <v>42657</v>
      </c>
      <c r="W703" s="8">
        <f>AI703-20</f>
        <v>42717</v>
      </c>
      <c r="X703" s="178"/>
      <c r="Y703" s="178"/>
      <c r="Z703" s="178"/>
      <c r="AA703" s="178"/>
      <c r="AB703" s="178" t="s">
        <v>2561</v>
      </c>
      <c r="AC703" s="140" t="s">
        <v>209</v>
      </c>
      <c r="AD703" s="140">
        <v>796</v>
      </c>
      <c r="AE703" s="140" t="s">
        <v>177</v>
      </c>
      <c r="AF703" s="179">
        <v>1</v>
      </c>
      <c r="AG703" s="142">
        <v>45</v>
      </c>
      <c r="AH703" s="8" t="s">
        <v>197</v>
      </c>
      <c r="AI703" s="8">
        <v>42737</v>
      </c>
      <c r="AJ703" s="8" t="s">
        <v>2562</v>
      </c>
      <c r="AK703" s="8">
        <v>43465</v>
      </c>
      <c r="AL703" s="9" t="s">
        <v>310</v>
      </c>
      <c r="AM703" s="174"/>
      <c r="AN703" s="137"/>
      <c r="AO703" s="9"/>
      <c r="AP703" s="9"/>
      <c r="AQ703" s="9"/>
      <c r="AR703" s="9"/>
      <c r="AS703" s="9"/>
      <c r="AT703" s="9"/>
      <c r="AU703" s="9"/>
      <c r="AV703" s="9"/>
      <c r="AW703" s="174"/>
    </row>
    <row r="704" spans="1:49" s="143" customFormat="1" ht="69" customHeight="1">
      <c r="A704" s="136">
        <v>3</v>
      </c>
      <c r="B704" s="136" t="s">
        <v>2501</v>
      </c>
      <c r="C704" s="136" t="s">
        <v>131</v>
      </c>
      <c r="D704" s="136" t="s">
        <v>1229</v>
      </c>
      <c r="E704" s="136" t="s">
        <v>71</v>
      </c>
      <c r="F704" s="136">
        <v>890057</v>
      </c>
      <c r="G704" s="10" t="s">
        <v>2502</v>
      </c>
      <c r="H704" s="136" t="s">
        <v>454</v>
      </c>
      <c r="I704" s="9" t="s">
        <v>2256</v>
      </c>
      <c r="J704" s="136" t="s">
        <v>135</v>
      </c>
      <c r="K704" s="136" t="s">
        <v>136</v>
      </c>
      <c r="L704" s="140" t="s">
        <v>137</v>
      </c>
      <c r="M704" s="140" t="s">
        <v>95</v>
      </c>
      <c r="N704" s="136" t="s">
        <v>1231</v>
      </c>
      <c r="O704" s="137">
        <v>8474.5762599999998</v>
      </c>
      <c r="P704" s="137">
        <f>O704</f>
        <v>8474.5762599999998</v>
      </c>
      <c r="Q704" s="137">
        <f>O704</f>
        <v>8474.5762599999998</v>
      </c>
      <c r="R704" s="137">
        <f t="shared" si="130"/>
        <v>9999.9999867999995</v>
      </c>
      <c r="S704" s="136" t="s">
        <v>214</v>
      </c>
      <c r="T704" s="140" t="s">
        <v>131</v>
      </c>
      <c r="U704" s="140" t="s">
        <v>215</v>
      </c>
      <c r="V704" s="8">
        <f>W704-45</f>
        <v>42672</v>
      </c>
      <c r="W704" s="8">
        <f>AI704-20</f>
        <v>42717</v>
      </c>
      <c r="X704" s="9"/>
      <c r="Y704" s="9"/>
      <c r="Z704" s="9"/>
      <c r="AA704" s="9"/>
      <c r="AB704" s="141" t="s">
        <v>2502</v>
      </c>
      <c r="AC704" s="136" t="s">
        <v>941</v>
      </c>
      <c r="AD704" s="9">
        <v>796</v>
      </c>
      <c r="AE704" s="9" t="s">
        <v>555</v>
      </c>
      <c r="AF704" s="136">
        <v>1</v>
      </c>
      <c r="AG704" s="142">
        <v>45</v>
      </c>
      <c r="AH704" s="8" t="s">
        <v>197</v>
      </c>
      <c r="AI704" s="8">
        <v>42737</v>
      </c>
      <c r="AJ704" s="8">
        <v>42737</v>
      </c>
      <c r="AK704" s="146">
        <v>43100</v>
      </c>
      <c r="AL704" s="9">
        <v>2017</v>
      </c>
      <c r="AM704" s="9"/>
      <c r="AN704" s="137"/>
      <c r="AO704" s="9"/>
      <c r="AP704" s="9"/>
      <c r="AQ704" s="9"/>
      <c r="AR704" s="9"/>
      <c r="AS704" s="9"/>
      <c r="AT704" s="9"/>
      <c r="AU704" s="9"/>
      <c r="AV704" s="9"/>
      <c r="AW704" s="9"/>
    </row>
    <row r="705" spans="1:49" s="135" customFormat="1" ht="67.5">
      <c r="A705" s="138">
        <v>7</v>
      </c>
      <c r="B705" s="136" t="s">
        <v>2429</v>
      </c>
      <c r="C705" s="136" t="s">
        <v>131</v>
      </c>
      <c r="D705" s="136" t="s">
        <v>2430</v>
      </c>
      <c r="E705" s="136" t="s">
        <v>71</v>
      </c>
      <c r="F705" s="9">
        <v>629776</v>
      </c>
      <c r="G705" s="10" t="s">
        <v>2431</v>
      </c>
      <c r="H705" s="9">
        <v>93</v>
      </c>
      <c r="I705" s="9" t="s">
        <v>2207</v>
      </c>
      <c r="J705" s="136" t="s">
        <v>298</v>
      </c>
      <c r="K705" s="9" t="s">
        <v>136</v>
      </c>
      <c r="L705" s="9" t="s">
        <v>153</v>
      </c>
      <c r="M705" s="136" t="s">
        <v>2432</v>
      </c>
      <c r="N705" s="136" t="s">
        <v>2433</v>
      </c>
      <c r="O705" s="137">
        <v>13196</v>
      </c>
      <c r="P705" s="137">
        <v>0</v>
      </c>
      <c r="Q705" s="137">
        <v>13196</v>
      </c>
      <c r="R705" s="137">
        <f t="shared" si="130"/>
        <v>15571.279999999999</v>
      </c>
      <c r="S705" s="140" t="str">
        <f>IF(R705&gt;10000,"Открытый конкурс","Открытый запрос предложений")</f>
        <v>Открытый конкурс</v>
      </c>
      <c r="T705" s="136" t="s">
        <v>131</v>
      </c>
      <c r="U705" s="140" t="s">
        <v>215</v>
      </c>
      <c r="V705" s="8">
        <f>W705-60</f>
        <v>42999</v>
      </c>
      <c r="W705" s="8">
        <f>AI705-20</f>
        <v>43059</v>
      </c>
      <c r="X705" s="9"/>
      <c r="Y705" s="9"/>
      <c r="Z705" s="9"/>
      <c r="AA705" s="9"/>
      <c r="AB705" s="136" t="s">
        <v>2431</v>
      </c>
      <c r="AC705" s="136" t="s">
        <v>2434</v>
      </c>
      <c r="AD705" s="9" t="s">
        <v>485</v>
      </c>
      <c r="AE705" s="9" t="s">
        <v>177</v>
      </c>
      <c r="AF705" s="9">
        <v>1</v>
      </c>
      <c r="AG705" s="9">
        <v>45296</v>
      </c>
      <c r="AH705" s="9" t="s">
        <v>2435</v>
      </c>
      <c r="AI705" s="8">
        <v>43079</v>
      </c>
      <c r="AJ705" s="148">
        <v>43101</v>
      </c>
      <c r="AK705" s="8">
        <v>43465</v>
      </c>
      <c r="AL705" s="9">
        <v>2018</v>
      </c>
      <c r="AM705" s="9"/>
      <c r="AN705" s="137"/>
      <c r="AO705" s="9"/>
      <c r="AP705" s="9"/>
      <c r="AQ705" s="9"/>
      <c r="AR705" s="9"/>
      <c r="AS705" s="9"/>
      <c r="AT705" s="9"/>
      <c r="AU705" s="9"/>
      <c r="AV705" s="9"/>
      <c r="AW705" s="136" t="s">
        <v>2436</v>
      </c>
    </row>
    <row r="706" spans="1:49" s="143" customFormat="1" ht="90">
      <c r="A706" s="136">
        <v>7</v>
      </c>
      <c r="B706" s="136" t="s">
        <v>2437</v>
      </c>
      <c r="C706" s="136" t="s">
        <v>131</v>
      </c>
      <c r="D706" s="136" t="s">
        <v>2430</v>
      </c>
      <c r="E706" s="136" t="s">
        <v>71</v>
      </c>
      <c r="F706" s="136">
        <v>629775</v>
      </c>
      <c r="G706" s="10" t="s">
        <v>2438</v>
      </c>
      <c r="H706" s="136">
        <v>93</v>
      </c>
      <c r="I706" s="9" t="s">
        <v>2207</v>
      </c>
      <c r="J706" s="136" t="s">
        <v>298</v>
      </c>
      <c r="K706" s="136" t="s">
        <v>675</v>
      </c>
      <c r="L706" s="140" t="s">
        <v>172</v>
      </c>
      <c r="M706" s="136" t="s">
        <v>2432</v>
      </c>
      <c r="N706" s="136" t="s">
        <v>888</v>
      </c>
      <c r="O706" s="137">
        <v>8000</v>
      </c>
      <c r="P706" s="137">
        <v>0</v>
      </c>
      <c r="Q706" s="137">
        <v>8000</v>
      </c>
      <c r="R706" s="137">
        <f t="shared" si="130"/>
        <v>9440</v>
      </c>
      <c r="S706" s="136" t="s">
        <v>214</v>
      </c>
      <c r="T706" s="136" t="s">
        <v>131</v>
      </c>
      <c r="U706" s="140" t="s">
        <v>215</v>
      </c>
      <c r="V706" s="8">
        <f>W706-45</f>
        <v>43027</v>
      </c>
      <c r="W706" s="8">
        <f>AI706-20</f>
        <v>43072</v>
      </c>
      <c r="X706" s="9"/>
      <c r="Y706" s="141"/>
      <c r="Z706" s="9"/>
      <c r="AA706" s="9"/>
      <c r="AB706" s="141" t="s">
        <v>2439</v>
      </c>
      <c r="AC706" s="136" t="s">
        <v>2434</v>
      </c>
      <c r="AD706" s="9">
        <v>796</v>
      </c>
      <c r="AE706" s="9" t="s">
        <v>2440</v>
      </c>
      <c r="AF706" s="136">
        <v>1</v>
      </c>
      <c r="AG706" s="151">
        <v>45296</v>
      </c>
      <c r="AH706" s="141" t="s">
        <v>2435</v>
      </c>
      <c r="AI706" s="8">
        <v>43092</v>
      </c>
      <c r="AJ706" s="8">
        <v>43101</v>
      </c>
      <c r="AK706" s="8">
        <v>43465</v>
      </c>
      <c r="AL706" s="9">
        <v>2018</v>
      </c>
      <c r="AM706" s="9"/>
      <c r="AN706" s="137"/>
      <c r="AO706" s="9"/>
      <c r="AP706" s="9"/>
      <c r="AQ706" s="9"/>
      <c r="AR706" s="9"/>
      <c r="AS706" s="9"/>
      <c r="AT706" s="9"/>
      <c r="AU706" s="9"/>
      <c r="AV706" s="9"/>
      <c r="AW706" s="136" t="s">
        <v>2441</v>
      </c>
    </row>
    <row r="707" spans="1:49" s="143" customFormat="1" ht="78.75">
      <c r="A707" s="136">
        <v>7</v>
      </c>
      <c r="B707" s="9" t="s">
        <v>2454</v>
      </c>
      <c r="C707" s="136" t="s">
        <v>131</v>
      </c>
      <c r="D707" s="136" t="s">
        <v>2455</v>
      </c>
      <c r="E707" s="136" t="s">
        <v>67</v>
      </c>
      <c r="F707" s="136">
        <v>8211072</v>
      </c>
      <c r="G707" s="10" t="s">
        <v>2563</v>
      </c>
      <c r="H707" s="9">
        <v>68</v>
      </c>
      <c r="I707" s="136">
        <v>68</v>
      </c>
      <c r="J707" s="136" t="s">
        <v>2588</v>
      </c>
      <c r="K707" s="136" t="s">
        <v>136</v>
      </c>
      <c r="L707" s="136" t="s">
        <v>137</v>
      </c>
      <c r="M707" s="136" t="s">
        <v>97</v>
      </c>
      <c r="N707" s="136" t="s">
        <v>223</v>
      </c>
      <c r="O707" s="137">
        <v>615.56799999999998</v>
      </c>
      <c r="P707" s="137">
        <v>615.56799999999998</v>
      </c>
      <c r="Q707" s="137">
        <v>615.56799999999998</v>
      </c>
      <c r="R707" s="137">
        <f t="shared" si="130"/>
        <v>726.37023999999997</v>
      </c>
      <c r="S707" s="140" t="s">
        <v>73</v>
      </c>
      <c r="T707" s="136" t="s">
        <v>131</v>
      </c>
      <c r="U707" s="9" t="s">
        <v>224</v>
      </c>
      <c r="V707" s="8">
        <v>43040</v>
      </c>
      <c r="W707" s="8">
        <v>43040</v>
      </c>
      <c r="X707" s="9" t="s">
        <v>2690</v>
      </c>
      <c r="Y707" s="148" t="s">
        <v>2457</v>
      </c>
      <c r="Z707" s="9">
        <v>5027107060</v>
      </c>
      <c r="AA707" s="9">
        <v>502701001</v>
      </c>
      <c r="AB707" s="141" t="s">
        <v>2456</v>
      </c>
      <c r="AC707" s="136" t="s">
        <v>223</v>
      </c>
      <c r="AD707" s="9">
        <v>55</v>
      </c>
      <c r="AE707" s="136" t="s">
        <v>2458</v>
      </c>
      <c r="AF707" s="136">
        <v>66.62</v>
      </c>
      <c r="AG707" s="151">
        <v>46631170</v>
      </c>
      <c r="AH707" s="148" t="s">
        <v>2459</v>
      </c>
      <c r="AI707" s="8">
        <v>43040</v>
      </c>
      <c r="AJ707" s="8">
        <v>43040</v>
      </c>
      <c r="AK707" s="8">
        <v>43373</v>
      </c>
      <c r="AL707" s="9">
        <v>2017</v>
      </c>
      <c r="AM707" s="9"/>
      <c r="AN707" s="137"/>
      <c r="AO707" s="9"/>
      <c r="AP707" s="9"/>
      <c r="AQ707" s="9"/>
      <c r="AR707" s="9"/>
      <c r="AS707" s="9"/>
      <c r="AT707" s="9"/>
      <c r="AU707" s="9"/>
      <c r="AV707" s="9"/>
      <c r="AW707" s="9"/>
    </row>
    <row r="708" spans="1:49" s="143" customFormat="1" ht="99" customHeight="1">
      <c r="A708" s="136">
        <v>7</v>
      </c>
      <c r="B708" s="9" t="s">
        <v>2460</v>
      </c>
      <c r="C708" s="136" t="s">
        <v>131</v>
      </c>
      <c r="D708" s="136" t="s">
        <v>2455</v>
      </c>
      <c r="E708" s="136" t="s">
        <v>67</v>
      </c>
      <c r="F708" s="136">
        <v>8211073</v>
      </c>
      <c r="G708" s="10" t="s">
        <v>2461</v>
      </c>
      <c r="H708" s="9">
        <v>68</v>
      </c>
      <c r="I708" s="136">
        <v>68</v>
      </c>
      <c r="J708" s="136" t="s">
        <v>2588</v>
      </c>
      <c r="K708" s="136" t="s">
        <v>136</v>
      </c>
      <c r="L708" s="136" t="s">
        <v>137</v>
      </c>
      <c r="M708" s="136" t="s">
        <v>97</v>
      </c>
      <c r="N708" s="136" t="s">
        <v>223</v>
      </c>
      <c r="O708" s="137">
        <v>17036.25</v>
      </c>
      <c r="P708" s="137">
        <v>17036.25</v>
      </c>
      <c r="Q708" s="137">
        <v>17036.25</v>
      </c>
      <c r="R708" s="137">
        <f t="shared" si="130"/>
        <v>20102.774999999998</v>
      </c>
      <c r="S708" s="140" t="s">
        <v>73</v>
      </c>
      <c r="T708" s="136" t="s">
        <v>131</v>
      </c>
      <c r="U708" s="9" t="s">
        <v>224</v>
      </c>
      <c r="V708" s="8">
        <v>42887</v>
      </c>
      <c r="W708" s="8">
        <v>42887</v>
      </c>
      <c r="X708" s="9" t="s">
        <v>2690</v>
      </c>
      <c r="Y708" s="148" t="s">
        <v>2462</v>
      </c>
      <c r="Z708" s="9">
        <v>5013047478</v>
      </c>
      <c r="AA708" s="9">
        <v>501301001</v>
      </c>
      <c r="AB708" s="141" t="s">
        <v>2461</v>
      </c>
      <c r="AC708" s="136" t="s">
        <v>223</v>
      </c>
      <c r="AD708" s="9">
        <v>55</v>
      </c>
      <c r="AE708" s="136" t="s">
        <v>2458</v>
      </c>
      <c r="AF708" s="136">
        <v>5147.0600000000004</v>
      </c>
      <c r="AG708" s="151">
        <v>46725000</v>
      </c>
      <c r="AH708" s="148" t="s">
        <v>2463</v>
      </c>
      <c r="AI708" s="8">
        <v>42887</v>
      </c>
      <c r="AJ708" s="8">
        <v>42887</v>
      </c>
      <c r="AK708" s="8">
        <v>43220</v>
      </c>
      <c r="AL708" s="9">
        <v>2017</v>
      </c>
      <c r="AM708" s="9"/>
      <c r="AN708" s="137"/>
      <c r="AO708" s="9"/>
      <c r="AP708" s="9"/>
      <c r="AQ708" s="9"/>
      <c r="AR708" s="9"/>
      <c r="AS708" s="9"/>
      <c r="AT708" s="9"/>
      <c r="AU708" s="9"/>
      <c r="AV708" s="9"/>
      <c r="AW708" s="9"/>
    </row>
    <row r="709" spans="1:49" s="182" customFormat="1" ht="45.75" customHeight="1">
      <c r="A709" s="136">
        <v>7</v>
      </c>
      <c r="B709" s="136" t="s">
        <v>2515</v>
      </c>
      <c r="C709" s="136" t="s">
        <v>131</v>
      </c>
      <c r="D709" s="177" t="s">
        <v>2516</v>
      </c>
      <c r="E709" s="136" t="s">
        <v>70</v>
      </c>
      <c r="F709" s="180">
        <v>629778</v>
      </c>
      <c r="G709" s="181" t="s">
        <v>2517</v>
      </c>
      <c r="H709" s="136" t="s">
        <v>2518</v>
      </c>
      <c r="I709" s="177" t="s">
        <v>2519</v>
      </c>
      <c r="J709" s="136" t="s">
        <v>2584</v>
      </c>
      <c r="K709" s="140" t="s">
        <v>136</v>
      </c>
      <c r="L709" s="140" t="s">
        <v>137</v>
      </c>
      <c r="M709" s="177" t="s">
        <v>2520</v>
      </c>
      <c r="N709" s="140" t="s">
        <v>2521</v>
      </c>
      <c r="O709" s="137">
        <f>5000000000*12%*7/1000</f>
        <v>4200000</v>
      </c>
      <c r="P709" s="137">
        <v>386301.36986301368</v>
      </c>
      <c r="Q709" s="137">
        <f>O709</f>
        <v>4200000</v>
      </c>
      <c r="R709" s="137">
        <f>O709</f>
        <v>4200000</v>
      </c>
      <c r="S709" s="136" t="s">
        <v>2522</v>
      </c>
      <c r="T709" s="140" t="s">
        <v>131</v>
      </c>
      <c r="U709" s="140" t="s">
        <v>215</v>
      </c>
      <c r="V709" s="8">
        <v>42800</v>
      </c>
      <c r="W709" s="8">
        <f>V709+45</f>
        <v>42845</v>
      </c>
      <c r="X709" s="9"/>
      <c r="Y709" s="9"/>
      <c r="Z709" s="9"/>
      <c r="AA709" s="9"/>
      <c r="AB709" s="141" t="s">
        <v>2523</v>
      </c>
      <c r="AC709" s="140" t="s">
        <v>209</v>
      </c>
      <c r="AD709" s="140">
        <v>383</v>
      </c>
      <c r="AE709" s="140" t="s">
        <v>2524</v>
      </c>
      <c r="AF709" s="137">
        <v>4200000</v>
      </c>
      <c r="AG709" s="142">
        <v>45</v>
      </c>
      <c r="AH709" s="8" t="s">
        <v>197</v>
      </c>
      <c r="AI709" s="8">
        <f>W709+20</f>
        <v>42865</v>
      </c>
      <c r="AJ709" s="8">
        <f>AI709</f>
        <v>42865</v>
      </c>
      <c r="AK709" s="8">
        <f>AI709+2557</f>
        <v>45422</v>
      </c>
      <c r="AL709" s="9" t="s">
        <v>2525</v>
      </c>
      <c r="AM709" s="8"/>
      <c r="AN709" s="137"/>
      <c r="AO709" s="9"/>
      <c r="AP709" s="9"/>
      <c r="AQ709" s="9"/>
      <c r="AR709" s="9"/>
      <c r="AS709" s="9"/>
      <c r="AT709" s="9"/>
      <c r="AU709" s="9"/>
      <c r="AV709" s="9"/>
      <c r="AW709" s="161" t="s">
        <v>2526</v>
      </c>
    </row>
    <row r="710" spans="1:49" s="182" customFormat="1" ht="45.75" customHeight="1">
      <c r="A710" s="136">
        <v>7</v>
      </c>
      <c r="B710" s="136" t="s">
        <v>2527</v>
      </c>
      <c r="C710" s="136" t="s">
        <v>131</v>
      </c>
      <c r="D710" s="177" t="s">
        <v>2516</v>
      </c>
      <c r="E710" s="136" t="s">
        <v>70</v>
      </c>
      <c r="F710" s="180">
        <v>629779</v>
      </c>
      <c r="G710" s="181" t="s">
        <v>2517</v>
      </c>
      <c r="H710" s="136" t="s">
        <v>2518</v>
      </c>
      <c r="I710" s="177" t="s">
        <v>2519</v>
      </c>
      <c r="J710" s="136" t="s">
        <v>2584</v>
      </c>
      <c r="K710" s="140" t="s">
        <v>136</v>
      </c>
      <c r="L710" s="140" t="s">
        <v>137</v>
      </c>
      <c r="M710" s="177" t="s">
        <v>2520</v>
      </c>
      <c r="N710" s="140" t="s">
        <v>2521</v>
      </c>
      <c r="O710" s="137">
        <f>5000000000*12%*7/1000</f>
        <v>4200000</v>
      </c>
      <c r="P710" s="137">
        <v>386301.36986301368</v>
      </c>
      <c r="Q710" s="137">
        <f>O710</f>
        <v>4200000</v>
      </c>
      <c r="R710" s="137">
        <f>O710</f>
        <v>4200000</v>
      </c>
      <c r="S710" s="136" t="s">
        <v>2522</v>
      </c>
      <c r="T710" s="140" t="s">
        <v>131</v>
      </c>
      <c r="U710" s="140" t="s">
        <v>215</v>
      </c>
      <c r="V710" s="8">
        <v>42800</v>
      </c>
      <c r="W710" s="8">
        <f>V710+45</f>
        <v>42845</v>
      </c>
      <c r="X710" s="9"/>
      <c r="Y710" s="9"/>
      <c r="Z710" s="9"/>
      <c r="AA710" s="9"/>
      <c r="AB710" s="141" t="s">
        <v>2523</v>
      </c>
      <c r="AC710" s="140" t="s">
        <v>209</v>
      </c>
      <c r="AD710" s="140">
        <v>383</v>
      </c>
      <c r="AE710" s="140" t="s">
        <v>2524</v>
      </c>
      <c r="AF710" s="137">
        <v>4200000</v>
      </c>
      <c r="AG710" s="142">
        <v>45</v>
      </c>
      <c r="AH710" s="8" t="s">
        <v>197</v>
      </c>
      <c r="AI710" s="8">
        <f>W710+20</f>
        <v>42865</v>
      </c>
      <c r="AJ710" s="8">
        <f>AI710</f>
        <v>42865</v>
      </c>
      <c r="AK710" s="8">
        <f>AI710+2557</f>
        <v>45422</v>
      </c>
      <c r="AL710" s="9" t="s">
        <v>2525</v>
      </c>
      <c r="AM710" s="8"/>
      <c r="AN710" s="137"/>
      <c r="AO710" s="9"/>
      <c r="AP710" s="9"/>
      <c r="AQ710" s="9"/>
      <c r="AR710" s="9"/>
      <c r="AS710" s="9"/>
      <c r="AT710" s="9"/>
      <c r="AU710" s="9"/>
      <c r="AV710" s="9"/>
      <c r="AW710" s="161" t="s">
        <v>2526</v>
      </c>
    </row>
    <row r="711" spans="1:49" s="182" customFormat="1" ht="45.75" customHeight="1">
      <c r="A711" s="136">
        <v>7</v>
      </c>
      <c r="B711" s="136" t="s">
        <v>2528</v>
      </c>
      <c r="C711" s="136" t="s">
        <v>131</v>
      </c>
      <c r="D711" s="177" t="s">
        <v>2516</v>
      </c>
      <c r="E711" s="136" t="s">
        <v>70</v>
      </c>
      <c r="F711" s="180">
        <v>629780</v>
      </c>
      <c r="G711" s="181" t="s">
        <v>2517</v>
      </c>
      <c r="H711" s="136" t="s">
        <v>2518</v>
      </c>
      <c r="I711" s="177" t="s">
        <v>2519</v>
      </c>
      <c r="J711" s="136" t="s">
        <v>2584</v>
      </c>
      <c r="K711" s="140" t="s">
        <v>136</v>
      </c>
      <c r="L711" s="140" t="s">
        <v>137</v>
      </c>
      <c r="M711" s="177" t="s">
        <v>2520</v>
      </c>
      <c r="N711" s="140" t="s">
        <v>2521</v>
      </c>
      <c r="O711" s="137">
        <f>5000000000*12%*7/1000</f>
        <v>4200000</v>
      </c>
      <c r="P711" s="137">
        <v>185753.42465753425</v>
      </c>
      <c r="Q711" s="137">
        <f>O711</f>
        <v>4200000</v>
      </c>
      <c r="R711" s="137">
        <f>O711</f>
        <v>4200000</v>
      </c>
      <c r="S711" s="136" t="s">
        <v>2522</v>
      </c>
      <c r="T711" s="140" t="s">
        <v>131</v>
      </c>
      <c r="U711" s="140" t="s">
        <v>215</v>
      </c>
      <c r="V711" s="8">
        <v>42922</v>
      </c>
      <c r="W711" s="8">
        <f>V711+45</f>
        <v>42967</v>
      </c>
      <c r="X711" s="9"/>
      <c r="Y711" s="9"/>
      <c r="Z711" s="9"/>
      <c r="AA711" s="9"/>
      <c r="AB711" s="141" t="s">
        <v>2523</v>
      </c>
      <c r="AC711" s="140" t="s">
        <v>209</v>
      </c>
      <c r="AD711" s="140">
        <v>383</v>
      </c>
      <c r="AE711" s="140" t="s">
        <v>2524</v>
      </c>
      <c r="AF711" s="137">
        <v>4200000</v>
      </c>
      <c r="AG711" s="142">
        <v>45</v>
      </c>
      <c r="AH711" s="8" t="s">
        <v>197</v>
      </c>
      <c r="AI711" s="8">
        <f>W711+20</f>
        <v>42987</v>
      </c>
      <c r="AJ711" s="8">
        <f>AI711</f>
        <v>42987</v>
      </c>
      <c r="AK711" s="8">
        <f>AI711+2557</f>
        <v>45544</v>
      </c>
      <c r="AL711" s="9" t="s">
        <v>2525</v>
      </c>
      <c r="AM711" s="8"/>
      <c r="AN711" s="137"/>
      <c r="AO711" s="9"/>
      <c r="AP711" s="9"/>
      <c r="AQ711" s="9"/>
      <c r="AR711" s="9"/>
      <c r="AS711" s="9"/>
      <c r="AT711" s="9"/>
      <c r="AU711" s="9"/>
      <c r="AV711" s="9"/>
      <c r="AW711" s="161" t="s">
        <v>2526</v>
      </c>
    </row>
    <row r="712" spans="1:49" s="182" customFormat="1" ht="45.75" customHeight="1">
      <c r="A712" s="136">
        <v>7</v>
      </c>
      <c r="B712" s="136" t="s">
        <v>2529</v>
      </c>
      <c r="C712" s="136" t="s">
        <v>131</v>
      </c>
      <c r="D712" s="177" t="s">
        <v>2516</v>
      </c>
      <c r="E712" s="136" t="s">
        <v>70</v>
      </c>
      <c r="F712" s="180">
        <v>629781</v>
      </c>
      <c r="G712" s="181" t="s">
        <v>2517</v>
      </c>
      <c r="H712" s="136" t="s">
        <v>2518</v>
      </c>
      <c r="I712" s="177" t="s">
        <v>2519</v>
      </c>
      <c r="J712" s="136" t="s">
        <v>2584</v>
      </c>
      <c r="K712" s="140" t="s">
        <v>136</v>
      </c>
      <c r="L712" s="140" t="s">
        <v>137</v>
      </c>
      <c r="M712" s="177" t="s">
        <v>2520</v>
      </c>
      <c r="N712" s="140" t="s">
        <v>2521</v>
      </c>
      <c r="O712" s="137">
        <f>5000000000*12%*7/1000</f>
        <v>4200000</v>
      </c>
      <c r="P712" s="137">
        <v>185753.42465753425</v>
      </c>
      <c r="Q712" s="137">
        <f>O712</f>
        <v>4200000</v>
      </c>
      <c r="R712" s="137">
        <f>O712</f>
        <v>4200000</v>
      </c>
      <c r="S712" s="136" t="s">
        <v>2522</v>
      </c>
      <c r="T712" s="140" t="s">
        <v>131</v>
      </c>
      <c r="U712" s="140" t="s">
        <v>215</v>
      </c>
      <c r="V712" s="8">
        <v>42922</v>
      </c>
      <c r="W712" s="8">
        <f>V712+45</f>
        <v>42967</v>
      </c>
      <c r="X712" s="9"/>
      <c r="Y712" s="9"/>
      <c r="Z712" s="9"/>
      <c r="AA712" s="9"/>
      <c r="AB712" s="141" t="s">
        <v>2523</v>
      </c>
      <c r="AC712" s="140" t="s">
        <v>209</v>
      </c>
      <c r="AD712" s="140">
        <v>383</v>
      </c>
      <c r="AE712" s="140" t="s">
        <v>2524</v>
      </c>
      <c r="AF712" s="137">
        <v>4200000</v>
      </c>
      <c r="AG712" s="142">
        <v>45</v>
      </c>
      <c r="AH712" s="8" t="s">
        <v>197</v>
      </c>
      <c r="AI712" s="8">
        <f>W712+20</f>
        <v>42987</v>
      </c>
      <c r="AJ712" s="8">
        <f>AI712</f>
        <v>42987</v>
      </c>
      <c r="AK712" s="8">
        <f>AI712+2557</f>
        <v>45544</v>
      </c>
      <c r="AL712" s="9" t="s">
        <v>2525</v>
      </c>
      <c r="AM712" s="8"/>
      <c r="AN712" s="137"/>
      <c r="AO712" s="9"/>
      <c r="AP712" s="9"/>
      <c r="AQ712" s="9"/>
      <c r="AR712" s="9"/>
      <c r="AS712" s="9"/>
      <c r="AT712" s="9"/>
      <c r="AU712" s="9"/>
      <c r="AV712" s="9"/>
      <c r="AW712" s="161" t="s">
        <v>2526</v>
      </c>
    </row>
    <row r="713" spans="1:49" s="277" customFormat="1" ht="45.75" customHeight="1">
      <c r="A713" s="266">
        <v>7</v>
      </c>
      <c r="B713" s="266" t="s">
        <v>5262</v>
      </c>
      <c r="C713" s="266" t="s">
        <v>131</v>
      </c>
      <c r="D713" s="267" t="s">
        <v>2516</v>
      </c>
      <c r="E713" s="266" t="s">
        <v>70</v>
      </c>
      <c r="F713" s="268">
        <v>629865</v>
      </c>
      <c r="G713" s="269" t="s">
        <v>5263</v>
      </c>
      <c r="H713" s="266" t="s">
        <v>2518</v>
      </c>
      <c r="I713" s="267" t="s">
        <v>2519</v>
      </c>
      <c r="J713" s="266" t="s">
        <v>2584</v>
      </c>
      <c r="K713" s="270" t="s">
        <v>136</v>
      </c>
      <c r="L713" s="270" t="s">
        <v>137</v>
      </c>
      <c r="M713" s="267" t="s">
        <v>2520</v>
      </c>
      <c r="N713" s="270" t="s">
        <v>2521</v>
      </c>
      <c r="O713" s="271">
        <v>330000</v>
      </c>
      <c r="P713" s="271">
        <v>12579.65061358425</v>
      </c>
      <c r="Q713" s="271">
        <v>330000</v>
      </c>
      <c r="R713" s="271">
        <v>330000</v>
      </c>
      <c r="S713" s="266" t="s">
        <v>2522</v>
      </c>
      <c r="T713" s="270" t="s">
        <v>131</v>
      </c>
      <c r="U713" s="270" t="s">
        <v>215</v>
      </c>
      <c r="V713" s="272">
        <v>42922</v>
      </c>
      <c r="W713" s="272">
        <v>42967</v>
      </c>
      <c r="X713" s="273"/>
      <c r="Y713" s="273"/>
      <c r="Z713" s="273"/>
      <c r="AA713" s="273"/>
      <c r="AB713" s="274" t="s">
        <v>5264</v>
      </c>
      <c r="AC713" s="270" t="s">
        <v>209</v>
      </c>
      <c r="AD713" s="270">
        <v>383</v>
      </c>
      <c r="AE713" s="270" t="s">
        <v>2524</v>
      </c>
      <c r="AF713" s="271">
        <v>330000</v>
      </c>
      <c r="AG713" s="275">
        <v>45</v>
      </c>
      <c r="AH713" s="272" t="s">
        <v>197</v>
      </c>
      <c r="AI713" s="272">
        <v>42987</v>
      </c>
      <c r="AJ713" s="272">
        <v>42987</v>
      </c>
      <c r="AK713" s="272">
        <v>43717</v>
      </c>
      <c r="AL713" s="273" t="s">
        <v>604</v>
      </c>
      <c r="AM713" s="272"/>
      <c r="AN713" s="271"/>
      <c r="AO713" s="273"/>
      <c r="AP713" s="273"/>
      <c r="AQ713" s="273"/>
      <c r="AR713" s="273"/>
      <c r="AS713" s="273"/>
      <c r="AT713" s="273"/>
      <c r="AU713" s="273"/>
      <c r="AV713" s="273"/>
      <c r="AW713" s="276" t="s">
        <v>5265</v>
      </c>
    </row>
    <row r="714" spans="1:49" s="277" customFormat="1" ht="45.75" customHeight="1">
      <c r="A714" s="266">
        <v>7</v>
      </c>
      <c r="B714" s="266" t="s">
        <v>5266</v>
      </c>
      <c r="C714" s="266" t="s">
        <v>131</v>
      </c>
      <c r="D714" s="267" t="s">
        <v>2516</v>
      </c>
      <c r="E714" s="266" t="s">
        <v>70</v>
      </c>
      <c r="F714" s="268">
        <v>629866</v>
      </c>
      <c r="G714" s="269" t="s">
        <v>5263</v>
      </c>
      <c r="H714" s="266" t="s">
        <v>2518</v>
      </c>
      <c r="I714" s="267" t="s">
        <v>2519</v>
      </c>
      <c r="J714" s="266" t="s">
        <v>2584</v>
      </c>
      <c r="K714" s="270" t="s">
        <v>136</v>
      </c>
      <c r="L714" s="270" t="s">
        <v>137</v>
      </c>
      <c r="M714" s="267" t="s">
        <v>2520</v>
      </c>
      <c r="N714" s="270" t="s">
        <v>2521</v>
      </c>
      <c r="O714" s="271">
        <v>330000</v>
      </c>
      <c r="P714" s="271">
        <v>12579.65061358425</v>
      </c>
      <c r="Q714" s="271">
        <v>330000</v>
      </c>
      <c r="R714" s="271">
        <v>330000</v>
      </c>
      <c r="S714" s="266" t="s">
        <v>2522</v>
      </c>
      <c r="T714" s="270" t="s">
        <v>131</v>
      </c>
      <c r="U714" s="270" t="s">
        <v>215</v>
      </c>
      <c r="V714" s="272">
        <v>42922</v>
      </c>
      <c r="W714" s="272">
        <v>42967</v>
      </c>
      <c r="X714" s="273"/>
      <c r="Y714" s="273"/>
      <c r="Z714" s="273"/>
      <c r="AA714" s="273"/>
      <c r="AB714" s="274" t="s">
        <v>5264</v>
      </c>
      <c r="AC714" s="270" t="s">
        <v>209</v>
      </c>
      <c r="AD714" s="270">
        <v>383</v>
      </c>
      <c r="AE714" s="270" t="s">
        <v>2524</v>
      </c>
      <c r="AF714" s="271">
        <v>330000</v>
      </c>
      <c r="AG714" s="275">
        <v>45</v>
      </c>
      <c r="AH714" s="272" t="s">
        <v>197</v>
      </c>
      <c r="AI714" s="272">
        <v>42987</v>
      </c>
      <c r="AJ714" s="272">
        <v>42987</v>
      </c>
      <c r="AK714" s="272">
        <v>43717</v>
      </c>
      <c r="AL714" s="273" t="s">
        <v>604</v>
      </c>
      <c r="AM714" s="272"/>
      <c r="AN714" s="271"/>
      <c r="AO714" s="273"/>
      <c r="AP714" s="273"/>
      <c r="AQ714" s="273"/>
      <c r="AR714" s="273"/>
      <c r="AS714" s="273"/>
      <c r="AT714" s="273"/>
      <c r="AU714" s="273"/>
      <c r="AV714" s="273"/>
      <c r="AW714" s="276" t="s">
        <v>5265</v>
      </c>
    </row>
    <row r="715" spans="1:49" s="143" customFormat="1" ht="56.25">
      <c r="A715" s="136">
        <v>7</v>
      </c>
      <c r="B715" s="136" t="s">
        <v>2530</v>
      </c>
      <c r="C715" s="136" t="s">
        <v>131</v>
      </c>
      <c r="D715" s="177" t="s">
        <v>2516</v>
      </c>
      <c r="E715" s="136" t="s">
        <v>71</v>
      </c>
      <c r="F715" s="180">
        <v>629783</v>
      </c>
      <c r="G715" s="181" t="s">
        <v>2531</v>
      </c>
      <c r="H715" s="136" t="s">
        <v>2518</v>
      </c>
      <c r="I715" s="177" t="s">
        <v>2519</v>
      </c>
      <c r="J715" s="136" t="s">
        <v>2584</v>
      </c>
      <c r="K715" s="140" t="s">
        <v>136</v>
      </c>
      <c r="L715" s="140" t="s">
        <v>137</v>
      </c>
      <c r="M715" s="177" t="s">
        <v>82</v>
      </c>
      <c r="N715" s="140" t="s">
        <v>2521</v>
      </c>
      <c r="O715" s="137">
        <v>200000</v>
      </c>
      <c r="P715" s="137">
        <v>50000</v>
      </c>
      <c r="Q715" s="137">
        <v>200000</v>
      </c>
      <c r="R715" s="137">
        <f>Q715</f>
        <v>200000</v>
      </c>
      <c r="S715" s="140" t="str">
        <f>IF(R715&gt;10000,"Открытый конкурс","Открытый запрос предложений")</f>
        <v>Открытый конкурс</v>
      </c>
      <c r="T715" s="140" t="s">
        <v>131</v>
      </c>
      <c r="U715" s="140" t="s">
        <v>215</v>
      </c>
      <c r="V715" s="8">
        <f>W715-60</f>
        <v>42746</v>
      </c>
      <c r="W715" s="8">
        <f>AI715-20</f>
        <v>42806</v>
      </c>
      <c r="X715" s="9"/>
      <c r="Y715" s="174"/>
      <c r="Z715" s="174"/>
      <c r="AA715" s="174"/>
      <c r="AB715" s="141" t="s">
        <v>2532</v>
      </c>
      <c r="AC715" s="140" t="s">
        <v>209</v>
      </c>
      <c r="AD715" s="140">
        <v>383</v>
      </c>
      <c r="AE715" s="140" t="s">
        <v>2524</v>
      </c>
      <c r="AF715" s="137">
        <v>200000</v>
      </c>
      <c r="AG715" s="142">
        <v>45</v>
      </c>
      <c r="AH715" s="8" t="s">
        <v>197</v>
      </c>
      <c r="AI715" s="8">
        <v>42826</v>
      </c>
      <c r="AJ715" s="8">
        <v>42826</v>
      </c>
      <c r="AK715" s="8">
        <v>48305</v>
      </c>
      <c r="AL715" s="9" t="s">
        <v>2533</v>
      </c>
      <c r="AM715" s="174"/>
      <c r="AN715" s="137"/>
      <c r="AO715" s="9"/>
      <c r="AP715" s="9"/>
      <c r="AQ715" s="9"/>
      <c r="AR715" s="9"/>
      <c r="AS715" s="9"/>
      <c r="AT715" s="9"/>
      <c r="AU715" s="9"/>
      <c r="AV715" s="9"/>
      <c r="AW715" s="174"/>
    </row>
    <row r="716" spans="1:49" s="143" customFormat="1" ht="45">
      <c r="A716" s="136">
        <v>7</v>
      </c>
      <c r="B716" s="136" t="s">
        <v>2534</v>
      </c>
      <c r="C716" s="136" t="s">
        <v>131</v>
      </c>
      <c r="D716" s="177" t="s">
        <v>2516</v>
      </c>
      <c r="E716" s="136" t="s">
        <v>71</v>
      </c>
      <c r="F716" s="180">
        <v>629784</v>
      </c>
      <c r="G716" s="181" t="s">
        <v>2536</v>
      </c>
      <c r="H716" s="136" t="s">
        <v>2518</v>
      </c>
      <c r="I716" s="136" t="s">
        <v>2518</v>
      </c>
      <c r="J716" s="136" t="s">
        <v>136</v>
      </c>
      <c r="K716" s="140" t="s">
        <v>136</v>
      </c>
      <c r="L716" s="140" t="s">
        <v>137</v>
      </c>
      <c r="M716" s="177" t="s">
        <v>2535</v>
      </c>
      <c r="N716" s="140" t="s">
        <v>2537</v>
      </c>
      <c r="O716" s="137" t="s">
        <v>2538</v>
      </c>
      <c r="P716" s="137" t="s">
        <v>2539</v>
      </c>
      <c r="Q716" s="137">
        <v>5250</v>
      </c>
      <c r="R716" s="137">
        <f>Q716*1.18</f>
        <v>6195</v>
      </c>
      <c r="S716" s="136" t="s">
        <v>214</v>
      </c>
      <c r="T716" s="140" t="s">
        <v>131</v>
      </c>
      <c r="U716" s="140" t="s">
        <v>139</v>
      </c>
      <c r="V716" s="8">
        <v>42761</v>
      </c>
      <c r="W716" s="8">
        <v>42806</v>
      </c>
      <c r="X716" s="178"/>
      <c r="Y716" s="178"/>
      <c r="Z716" s="178"/>
      <c r="AA716" s="178"/>
      <c r="AB716" s="178" t="s">
        <v>2536</v>
      </c>
      <c r="AC716" s="140" t="s">
        <v>209</v>
      </c>
      <c r="AD716" s="140">
        <v>796</v>
      </c>
      <c r="AE716" s="140" t="s">
        <v>177</v>
      </c>
      <c r="AF716" s="179">
        <v>1</v>
      </c>
      <c r="AG716" s="142">
        <v>45</v>
      </c>
      <c r="AH716" s="8" t="s">
        <v>197</v>
      </c>
      <c r="AI716" s="8">
        <v>42826</v>
      </c>
      <c r="AJ716" s="8">
        <v>42826</v>
      </c>
      <c r="AK716" s="8">
        <v>42826</v>
      </c>
      <c r="AL716" s="9">
        <v>2017</v>
      </c>
      <c r="AM716" s="174"/>
      <c r="AN716" s="137"/>
      <c r="AO716" s="9"/>
      <c r="AP716" s="9"/>
      <c r="AQ716" s="9"/>
      <c r="AR716" s="9"/>
      <c r="AS716" s="9"/>
      <c r="AT716" s="9"/>
      <c r="AU716" s="9"/>
      <c r="AV716" s="9"/>
      <c r="AW716" s="174"/>
    </row>
    <row r="717" spans="1:49" s="143" customFormat="1" ht="78.75">
      <c r="A717" s="136">
        <v>7</v>
      </c>
      <c r="B717" s="136" t="s">
        <v>2614</v>
      </c>
      <c r="C717" s="136" t="s">
        <v>131</v>
      </c>
      <c r="D717" s="136" t="s">
        <v>2615</v>
      </c>
      <c r="E717" s="136" t="s">
        <v>71</v>
      </c>
      <c r="F717" s="136">
        <v>629789</v>
      </c>
      <c r="G717" s="10" t="s">
        <v>2616</v>
      </c>
      <c r="H717" s="136" t="s">
        <v>2617</v>
      </c>
      <c r="I717" s="9" t="s">
        <v>565</v>
      </c>
      <c r="J717" s="136" t="s">
        <v>135</v>
      </c>
      <c r="K717" s="136" t="s">
        <v>136</v>
      </c>
      <c r="L717" s="140" t="s">
        <v>153</v>
      </c>
      <c r="M717" s="140" t="s">
        <v>76</v>
      </c>
      <c r="N717" s="136" t="s">
        <v>2618</v>
      </c>
      <c r="O717" s="137">
        <v>0</v>
      </c>
      <c r="P717" s="137">
        <v>0</v>
      </c>
      <c r="Q717" s="137">
        <v>0</v>
      </c>
      <c r="R717" s="137">
        <v>0</v>
      </c>
      <c r="S717" s="136" t="s">
        <v>214</v>
      </c>
      <c r="T717" s="140" t="s">
        <v>131</v>
      </c>
      <c r="U717" s="140" t="s">
        <v>139</v>
      </c>
      <c r="V717" s="8">
        <f>W717-45</f>
        <v>42761</v>
      </c>
      <c r="W717" s="8">
        <f>AI717-20</f>
        <v>42806</v>
      </c>
      <c r="X717" s="9"/>
      <c r="Y717" s="9"/>
      <c r="Z717" s="9"/>
      <c r="AA717" s="9"/>
      <c r="AB717" s="141"/>
      <c r="AC717" s="136" t="s">
        <v>209</v>
      </c>
      <c r="AD717" s="9">
        <v>796</v>
      </c>
      <c r="AE717" s="9" t="s">
        <v>486</v>
      </c>
      <c r="AF717" s="136">
        <v>1</v>
      </c>
      <c r="AG717" s="142">
        <v>45</v>
      </c>
      <c r="AH717" s="8" t="s">
        <v>197</v>
      </c>
      <c r="AI717" s="8">
        <v>42826</v>
      </c>
      <c r="AJ717" s="8">
        <v>42826</v>
      </c>
      <c r="AK717" s="8">
        <v>43555</v>
      </c>
      <c r="AL717" s="9" t="s">
        <v>604</v>
      </c>
      <c r="AM717" s="9"/>
      <c r="AN717" s="137"/>
      <c r="AO717" s="9"/>
      <c r="AP717" s="9"/>
      <c r="AQ717" s="9"/>
      <c r="AR717" s="9"/>
      <c r="AS717" s="9"/>
      <c r="AT717" s="9"/>
      <c r="AU717" s="9"/>
      <c r="AV717" s="9"/>
      <c r="AW717" s="9"/>
    </row>
    <row r="718" spans="1:49" s="143" customFormat="1" ht="67.5">
      <c r="A718" s="136">
        <v>7</v>
      </c>
      <c r="B718" s="136" t="s">
        <v>2619</v>
      </c>
      <c r="C718" s="136" t="s">
        <v>131</v>
      </c>
      <c r="D718" s="136" t="s">
        <v>2620</v>
      </c>
      <c r="E718" s="136" t="s">
        <v>71</v>
      </c>
      <c r="F718" s="136">
        <v>881647</v>
      </c>
      <c r="G718" s="10" t="s">
        <v>2621</v>
      </c>
      <c r="H718" s="136" t="s">
        <v>2622</v>
      </c>
      <c r="I718" s="9" t="s">
        <v>1090</v>
      </c>
      <c r="J718" s="136" t="s">
        <v>2623</v>
      </c>
      <c r="K718" s="136" t="s">
        <v>136</v>
      </c>
      <c r="L718" s="140" t="s">
        <v>137</v>
      </c>
      <c r="M718" s="140" t="s">
        <v>2624</v>
      </c>
      <c r="N718" s="136" t="s">
        <v>1705</v>
      </c>
      <c r="O718" s="137">
        <v>620</v>
      </c>
      <c r="P718" s="137">
        <v>620</v>
      </c>
      <c r="Q718" s="137">
        <v>620</v>
      </c>
      <c r="R718" s="137">
        <f t="shared" ref="R718:R724" si="132">Q718*1.18</f>
        <v>731.59999999999991</v>
      </c>
      <c r="S718" s="136" t="s">
        <v>73</v>
      </c>
      <c r="T718" s="140" t="s">
        <v>131</v>
      </c>
      <c r="U718" s="140" t="s">
        <v>224</v>
      </c>
      <c r="V718" s="8">
        <v>42736</v>
      </c>
      <c r="W718" s="8">
        <v>42736</v>
      </c>
      <c r="X718" s="140" t="s">
        <v>194</v>
      </c>
      <c r="Y718" s="140" t="s">
        <v>2702</v>
      </c>
      <c r="Z718" s="9">
        <v>5003003432</v>
      </c>
      <c r="AA718" s="9">
        <v>775101001</v>
      </c>
      <c r="AB718" s="141" t="s">
        <v>2621</v>
      </c>
      <c r="AC718" s="136" t="s">
        <v>209</v>
      </c>
      <c r="AD718" s="9" t="s">
        <v>2625</v>
      </c>
      <c r="AE718" s="136" t="s">
        <v>2626</v>
      </c>
      <c r="AF718" s="136">
        <v>620</v>
      </c>
      <c r="AG718" s="142">
        <v>45</v>
      </c>
      <c r="AH718" s="8" t="s">
        <v>197</v>
      </c>
      <c r="AI718" s="8">
        <v>42736</v>
      </c>
      <c r="AJ718" s="8">
        <v>42736</v>
      </c>
      <c r="AK718" s="8">
        <v>43100</v>
      </c>
      <c r="AL718" s="9">
        <v>2017</v>
      </c>
      <c r="AM718" s="9"/>
      <c r="AN718" s="137"/>
      <c r="AO718" s="9"/>
      <c r="AP718" s="9"/>
      <c r="AQ718" s="9"/>
      <c r="AR718" s="9"/>
      <c r="AS718" s="9"/>
      <c r="AT718" s="9"/>
      <c r="AU718" s="9"/>
      <c r="AV718" s="9"/>
      <c r="AW718" s="9"/>
    </row>
    <row r="719" spans="1:49" s="143" customFormat="1" ht="67.5">
      <c r="A719" s="136">
        <v>7</v>
      </c>
      <c r="B719" s="136" t="s">
        <v>2627</v>
      </c>
      <c r="C719" s="136" t="s">
        <v>131</v>
      </c>
      <c r="D719" s="136" t="s">
        <v>2620</v>
      </c>
      <c r="E719" s="136" t="s">
        <v>71</v>
      </c>
      <c r="F719" s="136">
        <v>881648</v>
      </c>
      <c r="G719" s="10" t="s">
        <v>2628</v>
      </c>
      <c r="H719" s="136" t="s">
        <v>1703</v>
      </c>
      <c r="I719" s="9" t="s">
        <v>1090</v>
      </c>
      <c r="J719" s="136" t="s">
        <v>2623</v>
      </c>
      <c r="K719" s="136" t="s">
        <v>136</v>
      </c>
      <c r="L719" s="140" t="s">
        <v>137</v>
      </c>
      <c r="M719" s="140" t="s">
        <v>500</v>
      </c>
      <c r="N719" s="136" t="s">
        <v>1705</v>
      </c>
      <c r="O719" s="137">
        <v>491.92</v>
      </c>
      <c r="P719" s="137">
        <v>491.92</v>
      </c>
      <c r="Q719" s="137">
        <v>491.92</v>
      </c>
      <c r="R719" s="137">
        <f t="shared" si="132"/>
        <v>580.46559999999999</v>
      </c>
      <c r="S719" s="136" t="s">
        <v>73</v>
      </c>
      <c r="T719" s="140" t="s">
        <v>131</v>
      </c>
      <c r="U719" s="140" t="s">
        <v>224</v>
      </c>
      <c r="V719" s="8">
        <v>42736</v>
      </c>
      <c r="W719" s="8">
        <v>42736</v>
      </c>
      <c r="X719" s="140" t="s">
        <v>194</v>
      </c>
      <c r="Y719" s="140" t="s">
        <v>538</v>
      </c>
      <c r="Z719" s="9">
        <v>7701984274</v>
      </c>
      <c r="AA719" s="9">
        <v>774850001</v>
      </c>
      <c r="AB719" s="141" t="s">
        <v>2628</v>
      </c>
      <c r="AC719" s="136" t="s">
        <v>209</v>
      </c>
      <c r="AD719" s="9" t="s">
        <v>2629</v>
      </c>
      <c r="AE719" s="136" t="s">
        <v>2630</v>
      </c>
      <c r="AF719" s="136" t="s">
        <v>2631</v>
      </c>
      <c r="AG719" s="142">
        <v>45</v>
      </c>
      <c r="AH719" s="8" t="s">
        <v>197</v>
      </c>
      <c r="AI719" s="8">
        <v>42736</v>
      </c>
      <c r="AJ719" s="8">
        <v>42736</v>
      </c>
      <c r="AK719" s="8">
        <v>43100</v>
      </c>
      <c r="AL719" s="9">
        <v>2017</v>
      </c>
      <c r="AM719" s="9"/>
      <c r="AN719" s="137"/>
      <c r="AO719" s="9"/>
      <c r="AP719" s="9"/>
      <c r="AQ719" s="9"/>
      <c r="AR719" s="9"/>
      <c r="AS719" s="9"/>
      <c r="AT719" s="9"/>
      <c r="AU719" s="9"/>
      <c r="AV719" s="9"/>
      <c r="AW719" s="9"/>
    </row>
    <row r="720" spans="1:49" s="143" customFormat="1" ht="67.5">
      <c r="A720" s="136">
        <v>7</v>
      </c>
      <c r="B720" s="136" t="s">
        <v>2632</v>
      </c>
      <c r="C720" s="136" t="s">
        <v>131</v>
      </c>
      <c r="D720" s="136" t="s">
        <v>2620</v>
      </c>
      <c r="E720" s="136" t="s">
        <v>71</v>
      </c>
      <c r="F720" s="136">
        <v>881649</v>
      </c>
      <c r="G720" s="10" t="s">
        <v>2633</v>
      </c>
      <c r="H720" s="136" t="s">
        <v>544</v>
      </c>
      <c r="I720" s="9" t="s">
        <v>1097</v>
      </c>
      <c r="J720" s="136" t="s">
        <v>2623</v>
      </c>
      <c r="K720" s="136" t="s">
        <v>136</v>
      </c>
      <c r="L720" s="140" t="s">
        <v>137</v>
      </c>
      <c r="M720" s="140" t="s">
        <v>2634</v>
      </c>
      <c r="N720" s="136" t="s">
        <v>1705</v>
      </c>
      <c r="O720" s="137">
        <v>2138.5</v>
      </c>
      <c r="P720" s="137">
        <v>2138.5</v>
      </c>
      <c r="Q720" s="137">
        <v>2138.5</v>
      </c>
      <c r="R720" s="137">
        <f t="shared" si="132"/>
        <v>2523.4299999999998</v>
      </c>
      <c r="S720" s="136" t="s">
        <v>73</v>
      </c>
      <c r="T720" s="140" t="s">
        <v>131</v>
      </c>
      <c r="U720" s="140" t="s">
        <v>224</v>
      </c>
      <c r="V720" s="8">
        <v>42736</v>
      </c>
      <c r="W720" s="8">
        <v>42736</v>
      </c>
      <c r="X720" s="140" t="s">
        <v>194</v>
      </c>
      <c r="Y720" s="140" t="s">
        <v>241</v>
      </c>
      <c r="Z720" s="9">
        <v>7736520080</v>
      </c>
      <c r="AA720" s="9">
        <v>997450001</v>
      </c>
      <c r="AB720" s="141" t="s">
        <v>505</v>
      </c>
      <c r="AC720" s="136" t="s">
        <v>209</v>
      </c>
      <c r="AD720" s="9">
        <v>245</v>
      </c>
      <c r="AE720" s="136" t="s">
        <v>242</v>
      </c>
      <c r="AF720" s="136">
        <v>611000</v>
      </c>
      <c r="AG720" s="142">
        <v>45</v>
      </c>
      <c r="AH720" s="8" t="s">
        <v>197</v>
      </c>
      <c r="AI720" s="8">
        <v>42736</v>
      </c>
      <c r="AJ720" s="8">
        <v>42736</v>
      </c>
      <c r="AK720" s="8">
        <v>43100</v>
      </c>
      <c r="AL720" s="9">
        <v>2017</v>
      </c>
      <c r="AM720" s="9"/>
      <c r="AN720" s="137"/>
      <c r="AO720" s="9"/>
      <c r="AP720" s="9"/>
      <c r="AQ720" s="9"/>
      <c r="AR720" s="9"/>
      <c r="AS720" s="9"/>
      <c r="AT720" s="9"/>
      <c r="AU720" s="9"/>
      <c r="AV720" s="9"/>
      <c r="AW720" s="9"/>
    </row>
    <row r="721" spans="1:49" s="143" customFormat="1" ht="67.5">
      <c r="A721" s="136">
        <v>7</v>
      </c>
      <c r="B721" s="136" t="s">
        <v>2635</v>
      </c>
      <c r="C721" s="136" t="s">
        <v>131</v>
      </c>
      <c r="D721" s="136" t="s">
        <v>2620</v>
      </c>
      <c r="E721" s="136" t="s">
        <v>71</v>
      </c>
      <c r="F721" s="136">
        <v>881650</v>
      </c>
      <c r="G721" s="10" t="s">
        <v>2636</v>
      </c>
      <c r="H721" s="136" t="s">
        <v>544</v>
      </c>
      <c r="I721" s="9" t="s">
        <v>1097</v>
      </c>
      <c r="J721" s="136" t="s">
        <v>2623</v>
      </c>
      <c r="K721" s="136" t="s">
        <v>136</v>
      </c>
      <c r="L721" s="140" t="s">
        <v>137</v>
      </c>
      <c r="M721" s="140" t="s">
        <v>2634</v>
      </c>
      <c r="N721" s="136" t="s">
        <v>1705</v>
      </c>
      <c r="O721" s="137">
        <v>2163.6</v>
      </c>
      <c r="P721" s="137">
        <v>2163.6</v>
      </c>
      <c r="Q721" s="137">
        <v>2163.6</v>
      </c>
      <c r="R721" s="137">
        <f t="shared" si="132"/>
        <v>2553.0479999999998</v>
      </c>
      <c r="S721" s="136" t="s">
        <v>73</v>
      </c>
      <c r="T721" s="140" t="s">
        <v>131</v>
      </c>
      <c r="U721" s="140" t="s">
        <v>224</v>
      </c>
      <c r="V721" s="8">
        <v>42736</v>
      </c>
      <c r="W721" s="8">
        <v>42736</v>
      </c>
      <c r="X721" s="140" t="s">
        <v>194</v>
      </c>
      <c r="Y721" s="140" t="s">
        <v>241</v>
      </c>
      <c r="Z721" s="9">
        <v>7736520080</v>
      </c>
      <c r="AA721" s="9">
        <v>997450001</v>
      </c>
      <c r="AB721" s="141" t="s">
        <v>505</v>
      </c>
      <c r="AC721" s="136" t="s">
        <v>209</v>
      </c>
      <c r="AD721" s="9">
        <v>245</v>
      </c>
      <c r="AE721" s="136" t="s">
        <v>242</v>
      </c>
      <c r="AF721" s="136">
        <v>618171</v>
      </c>
      <c r="AG721" s="142">
        <v>45</v>
      </c>
      <c r="AH721" s="8" t="s">
        <v>197</v>
      </c>
      <c r="AI721" s="8">
        <v>42736</v>
      </c>
      <c r="AJ721" s="8">
        <v>42736</v>
      </c>
      <c r="AK721" s="8">
        <v>43100</v>
      </c>
      <c r="AL721" s="9">
        <v>2017</v>
      </c>
      <c r="AM721" s="9"/>
      <c r="AN721" s="137"/>
      <c r="AO721" s="9"/>
      <c r="AP721" s="9"/>
      <c r="AQ721" s="9"/>
      <c r="AR721" s="9"/>
      <c r="AS721" s="9"/>
      <c r="AT721" s="9"/>
      <c r="AU721" s="9"/>
      <c r="AV721" s="9"/>
      <c r="AW721" s="9"/>
    </row>
    <row r="722" spans="1:49" s="143" customFormat="1" ht="67.5">
      <c r="A722" s="136">
        <v>7</v>
      </c>
      <c r="B722" s="136" t="s">
        <v>2637</v>
      </c>
      <c r="C722" s="136" t="s">
        <v>131</v>
      </c>
      <c r="D722" s="136" t="s">
        <v>2620</v>
      </c>
      <c r="E722" s="136" t="s">
        <v>71</v>
      </c>
      <c r="F722" s="136">
        <v>881651</v>
      </c>
      <c r="G722" s="10" t="s">
        <v>2638</v>
      </c>
      <c r="H722" s="136" t="s">
        <v>544</v>
      </c>
      <c r="I722" s="9" t="s">
        <v>1097</v>
      </c>
      <c r="J722" s="136" t="s">
        <v>2623</v>
      </c>
      <c r="K722" s="136" t="s">
        <v>136</v>
      </c>
      <c r="L722" s="140" t="s">
        <v>137</v>
      </c>
      <c r="M722" s="140" t="s">
        <v>2634</v>
      </c>
      <c r="N722" s="136" t="s">
        <v>1705</v>
      </c>
      <c r="O722" s="137">
        <v>4500.46</v>
      </c>
      <c r="P722" s="137">
        <v>4500.46</v>
      </c>
      <c r="Q722" s="137">
        <v>4500.46</v>
      </c>
      <c r="R722" s="137">
        <f t="shared" si="132"/>
        <v>5310.5428000000002</v>
      </c>
      <c r="S722" s="136" t="s">
        <v>73</v>
      </c>
      <c r="T722" s="140" t="s">
        <v>131</v>
      </c>
      <c r="U722" s="140" t="s">
        <v>224</v>
      </c>
      <c r="V722" s="8">
        <v>42736</v>
      </c>
      <c r="W722" s="8">
        <v>42736</v>
      </c>
      <c r="X722" s="140" t="s">
        <v>194</v>
      </c>
      <c r="Y722" s="140" t="s">
        <v>241</v>
      </c>
      <c r="Z722" s="9">
        <v>7736520080</v>
      </c>
      <c r="AA722" s="9">
        <v>997450001</v>
      </c>
      <c r="AB722" s="141" t="s">
        <v>505</v>
      </c>
      <c r="AC722" s="136" t="s">
        <v>209</v>
      </c>
      <c r="AD722" s="9">
        <v>245</v>
      </c>
      <c r="AE722" s="136" t="s">
        <v>242</v>
      </c>
      <c r="AF722" s="136">
        <v>618171</v>
      </c>
      <c r="AG722" s="142">
        <v>45</v>
      </c>
      <c r="AH722" s="8" t="s">
        <v>197</v>
      </c>
      <c r="AI722" s="8">
        <v>42736</v>
      </c>
      <c r="AJ722" s="8">
        <v>42736</v>
      </c>
      <c r="AK722" s="8">
        <v>43100</v>
      </c>
      <c r="AL722" s="9">
        <v>2017</v>
      </c>
      <c r="AM722" s="9"/>
      <c r="AN722" s="137"/>
      <c r="AO722" s="9"/>
      <c r="AP722" s="9"/>
      <c r="AQ722" s="9"/>
      <c r="AR722" s="9"/>
      <c r="AS722" s="9"/>
      <c r="AT722" s="9"/>
      <c r="AU722" s="9"/>
      <c r="AV722" s="9"/>
      <c r="AW722" s="9"/>
    </row>
    <row r="723" spans="1:49" s="143" customFormat="1" ht="67.5">
      <c r="A723" s="136">
        <v>3</v>
      </c>
      <c r="B723" s="136" t="s">
        <v>2639</v>
      </c>
      <c r="C723" s="136" t="s">
        <v>131</v>
      </c>
      <c r="D723" s="136" t="s">
        <v>2643</v>
      </c>
      <c r="E723" s="136" t="s">
        <v>72</v>
      </c>
      <c r="F723" s="136">
        <v>890230</v>
      </c>
      <c r="G723" s="141" t="s">
        <v>2640</v>
      </c>
      <c r="H723" s="168" t="s">
        <v>191</v>
      </c>
      <c r="I723" s="168" t="s">
        <v>2641</v>
      </c>
      <c r="J723" s="136" t="s">
        <v>136</v>
      </c>
      <c r="K723" s="136" t="s">
        <v>136</v>
      </c>
      <c r="L723" s="140" t="s">
        <v>137</v>
      </c>
      <c r="M723" s="140" t="s">
        <v>86</v>
      </c>
      <c r="N723" s="136" t="s">
        <v>676</v>
      </c>
      <c r="O723" s="137">
        <v>16774.080000000002</v>
      </c>
      <c r="P723" s="137">
        <v>2529.19</v>
      </c>
      <c r="Q723" s="137">
        <v>16774.080000000002</v>
      </c>
      <c r="R723" s="137">
        <f t="shared" si="132"/>
        <v>19793.414400000001</v>
      </c>
      <c r="S723" s="140" t="str">
        <f>IF(R723&gt;10000,"Открытый конкурс","Открытый запрос предложений")</f>
        <v>Открытый конкурс</v>
      </c>
      <c r="T723" s="140" t="s">
        <v>131</v>
      </c>
      <c r="U723" s="140" t="s">
        <v>215</v>
      </c>
      <c r="V723" s="8">
        <f>W723-45</f>
        <v>42685</v>
      </c>
      <c r="W723" s="8">
        <v>42730</v>
      </c>
      <c r="X723" s="8"/>
      <c r="Y723" s="9"/>
      <c r="Z723" s="9"/>
      <c r="AA723" s="9"/>
      <c r="AB723" s="141" t="s">
        <v>2642</v>
      </c>
      <c r="AC723" s="136" t="s">
        <v>319</v>
      </c>
      <c r="AD723" s="9">
        <v>797</v>
      </c>
      <c r="AE723" s="9" t="s">
        <v>555</v>
      </c>
      <c r="AF723" s="136">
        <v>208</v>
      </c>
      <c r="AG723" s="142">
        <v>45931000</v>
      </c>
      <c r="AH723" s="136" t="s">
        <v>1654</v>
      </c>
      <c r="AI723" s="8">
        <v>42887</v>
      </c>
      <c r="AJ723" s="8">
        <v>42887</v>
      </c>
      <c r="AK723" s="146">
        <v>43646</v>
      </c>
      <c r="AL723" s="9" t="s">
        <v>604</v>
      </c>
      <c r="AM723" s="9"/>
      <c r="AN723" s="137"/>
      <c r="AO723" s="9"/>
      <c r="AP723" s="9"/>
      <c r="AQ723" s="9"/>
      <c r="AR723" s="9"/>
      <c r="AS723" s="9"/>
      <c r="AT723" s="9"/>
      <c r="AU723" s="9"/>
      <c r="AV723" s="9"/>
      <c r="AW723" s="9" t="s">
        <v>273</v>
      </c>
    </row>
    <row r="724" spans="1:49" s="143" customFormat="1" ht="67.5">
      <c r="A724" s="136">
        <v>3</v>
      </c>
      <c r="B724" s="136" t="s">
        <v>2655</v>
      </c>
      <c r="C724" s="136" t="s">
        <v>131</v>
      </c>
      <c r="D724" s="136" t="s">
        <v>1652</v>
      </c>
      <c r="E724" s="136" t="s">
        <v>72</v>
      </c>
      <c r="F724" s="136">
        <v>881367</v>
      </c>
      <c r="G724" s="141" t="s">
        <v>2640</v>
      </c>
      <c r="H724" s="168" t="s">
        <v>544</v>
      </c>
      <c r="I724" s="168" t="s">
        <v>2644</v>
      </c>
      <c r="J724" s="136" t="s">
        <v>136</v>
      </c>
      <c r="K724" s="136" t="s">
        <v>136</v>
      </c>
      <c r="L724" s="140" t="s">
        <v>137</v>
      </c>
      <c r="M724" s="140" t="s">
        <v>86</v>
      </c>
      <c r="N724" s="136" t="s">
        <v>676</v>
      </c>
      <c r="O724" s="137">
        <v>4192.3599999999997</v>
      </c>
      <c r="P724" s="137">
        <v>950.65</v>
      </c>
      <c r="Q724" s="137">
        <v>4192.3599999999997</v>
      </c>
      <c r="R724" s="137">
        <f t="shared" si="132"/>
        <v>4946.9847999999993</v>
      </c>
      <c r="S724" s="140" t="s">
        <v>1650</v>
      </c>
      <c r="T724" s="140" t="s">
        <v>131</v>
      </c>
      <c r="U724" s="140" t="s">
        <v>215</v>
      </c>
      <c r="V724" s="8">
        <f>W724-45</f>
        <v>42671</v>
      </c>
      <c r="W724" s="8">
        <v>42716</v>
      </c>
      <c r="X724" s="8"/>
      <c r="Y724" s="9"/>
      <c r="Z724" s="9"/>
      <c r="AA724" s="9"/>
      <c r="AB724" s="141" t="s">
        <v>2640</v>
      </c>
      <c r="AC724" s="136" t="s">
        <v>319</v>
      </c>
      <c r="AD724" s="9">
        <v>798</v>
      </c>
      <c r="AE724" s="9" t="s">
        <v>555</v>
      </c>
      <c r="AF724" s="136">
        <v>208</v>
      </c>
      <c r="AG724" s="142">
        <v>45931000</v>
      </c>
      <c r="AH724" s="136" t="s">
        <v>1654</v>
      </c>
      <c r="AI724" s="8">
        <v>42887</v>
      </c>
      <c r="AJ724" s="8">
        <v>42887</v>
      </c>
      <c r="AK724" s="146">
        <v>43646</v>
      </c>
      <c r="AL724" s="9" t="s">
        <v>604</v>
      </c>
      <c r="AM724" s="9"/>
      <c r="AN724" s="137"/>
      <c r="AO724" s="9"/>
      <c r="AP724" s="9"/>
      <c r="AQ724" s="9"/>
      <c r="AR724" s="9"/>
      <c r="AS724" s="9"/>
      <c r="AT724" s="9"/>
      <c r="AU724" s="9"/>
      <c r="AV724" s="9"/>
      <c r="AW724" s="9" t="s">
        <v>273</v>
      </c>
    </row>
    <row r="725" spans="1:49" s="11" customFormat="1" ht="50.25" customHeight="1">
      <c r="A725" s="136">
        <v>7</v>
      </c>
      <c r="B725" s="9" t="s">
        <v>2657</v>
      </c>
      <c r="C725" s="136" t="s">
        <v>131</v>
      </c>
      <c r="D725" s="136" t="s">
        <v>1327</v>
      </c>
      <c r="E725" s="136" t="s">
        <v>71</v>
      </c>
      <c r="F725" s="136">
        <v>890235</v>
      </c>
      <c r="G725" s="141" t="s">
        <v>2658</v>
      </c>
      <c r="H725" s="9">
        <v>35</v>
      </c>
      <c r="I725" s="136">
        <v>35</v>
      </c>
      <c r="J725" s="136" t="s">
        <v>136</v>
      </c>
      <c r="K725" s="136" t="s">
        <v>136</v>
      </c>
      <c r="L725" s="140" t="s">
        <v>137</v>
      </c>
      <c r="M725" s="140" t="s">
        <v>124</v>
      </c>
      <c r="N725" s="136" t="s">
        <v>138</v>
      </c>
      <c r="O725" s="137">
        <v>1000</v>
      </c>
      <c r="P725" s="137">
        <v>1000</v>
      </c>
      <c r="Q725" s="137">
        <v>1000</v>
      </c>
      <c r="R725" s="137">
        <f>$Q725*1.18</f>
        <v>1180</v>
      </c>
      <c r="S725" s="136" t="s">
        <v>214</v>
      </c>
      <c r="T725" s="136" t="s">
        <v>131</v>
      </c>
      <c r="U725" s="9" t="s">
        <v>215</v>
      </c>
      <c r="V725" s="8">
        <f>W725-45</f>
        <v>42702</v>
      </c>
      <c r="W725" s="8">
        <f>AI725-20</f>
        <v>42747</v>
      </c>
      <c r="X725" s="9"/>
      <c r="Y725" s="8"/>
      <c r="Z725" s="9"/>
      <c r="AA725" s="9"/>
      <c r="AB725" s="141" t="s">
        <v>2659</v>
      </c>
      <c r="AC725" s="136" t="s">
        <v>941</v>
      </c>
      <c r="AD725" s="9">
        <v>796</v>
      </c>
      <c r="AE725" s="9" t="s">
        <v>555</v>
      </c>
      <c r="AF725" s="136">
        <v>1</v>
      </c>
      <c r="AG725" s="142">
        <v>45</v>
      </c>
      <c r="AH725" s="8" t="s">
        <v>197</v>
      </c>
      <c r="AI725" s="8">
        <v>42767</v>
      </c>
      <c r="AJ725" s="8">
        <v>42767</v>
      </c>
      <c r="AK725" s="8">
        <v>43100</v>
      </c>
      <c r="AL725" s="9">
        <v>2017</v>
      </c>
      <c r="AM725" s="9"/>
      <c r="AN725" s="137"/>
      <c r="AO725" s="9"/>
      <c r="AP725" s="9"/>
      <c r="AQ725" s="9"/>
      <c r="AR725" s="9"/>
      <c r="AS725" s="9"/>
      <c r="AT725" s="9"/>
      <c r="AU725" s="9"/>
      <c r="AV725" s="9"/>
      <c r="AW725" s="9"/>
    </row>
    <row r="726" spans="1:49" s="11" customFormat="1" ht="47.25" customHeight="1">
      <c r="A726" s="136">
        <v>7</v>
      </c>
      <c r="B726" s="9" t="s">
        <v>2678</v>
      </c>
      <c r="C726" s="136" t="s">
        <v>131</v>
      </c>
      <c r="D726" s="136" t="s">
        <v>2688</v>
      </c>
      <c r="E726" s="136" t="s">
        <v>67</v>
      </c>
      <c r="F726" s="136">
        <v>881453</v>
      </c>
      <c r="G726" s="141" t="s">
        <v>2689</v>
      </c>
      <c r="H726" s="9">
        <v>68</v>
      </c>
      <c r="I726" s="136">
        <v>68</v>
      </c>
      <c r="J726" s="136" t="s">
        <v>2588</v>
      </c>
      <c r="K726" s="136" t="s">
        <v>136</v>
      </c>
      <c r="L726" s="140" t="s">
        <v>2679</v>
      </c>
      <c r="M726" s="136" t="s">
        <v>97</v>
      </c>
      <c r="N726" s="136" t="s">
        <v>2680</v>
      </c>
      <c r="O726" s="137">
        <v>5367.78</v>
      </c>
      <c r="P726" s="137">
        <v>5367.78</v>
      </c>
      <c r="Q726" s="137">
        <v>5367.78</v>
      </c>
      <c r="R726" s="137">
        <v>5367.78</v>
      </c>
      <c r="S726" s="140" t="s">
        <v>73</v>
      </c>
      <c r="T726" s="136" t="s">
        <v>131</v>
      </c>
      <c r="U726" s="9" t="s">
        <v>224</v>
      </c>
      <c r="V726" s="8">
        <v>42967</v>
      </c>
      <c r="W726" s="8">
        <v>42967</v>
      </c>
      <c r="X726" s="9" t="s">
        <v>2690</v>
      </c>
      <c r="Y726" s="140" t="s">
        <v>2691</v>
      </c>
      <c r="Z726" s="163" t="s">
        <v>2692</v>
      </c>
      <c r="AA726" s="140" t="s">
        <v>603</v>
      </c>
      <c r="AB726" s="141" t="s">
        <v>2689</v>
      </c>
      <c r="AC726" s="136" t="s">
        <v>567</v>
      </c>
      <c r="AD726" s="9">
        <v>55</v>
      </c>
      <c r="AE726" s="9" t="s">
        <v>2693</v>
      </c>
      <c r="AF726" s="9">
        <v>763.3</v>
      </c>
      <c r="AG726" s="142">
        <v>45327000</v>
      </c>
      <c r="AH726" s="8" t="s">
        <v>197</v>
      </c>
      <c r="AI726" s="8">
        <v>42967</v>
      </c>
      <c r="AJ726" s="8">
        <v>42967</v>
      </c>
      <c r="AK726" s="8">
        <v>43300</v>
      </c>
      <c r="AL726" s="9" t="s">
        <v>310</v>
      </c>
      <c r="AM726" s="9"/>
      <c r="AN726" s="137"/>
      <c r="AO726" s="9"/>
      <c r="AP726" s="9"/>
      <c r="AQ726" s="9"/>
      <c r="AR726" s="9"/>
      <c r="AS726" s="9"/>
      <c r="AT726" s="9"/>
      <c r="AU726" s="9"/>
      <c r="AV726" s="9"/>
      <c r="AW726" s="9"/>
    </row>
    <row r="727" spans="1:49" s="11" customFormat="1" ht="52.5" customHeight="1">
      <c r="A727" s="136">
        <v>7</v>
      </c>
      <c r="B727" s="9" t="s">
        <v>2681</v>
      </c>
      <c r="C727" s="136" t="s">
        <v>131</v>
      </c>
      <c r="D727" s="136" t="s">
        <v>2688</v>
      </c>
      <c r="E727" s="136" t="s">
        <v>67</v>
      </c>
      <c r="F727" s="136">
        <v>881454</v>
      </c>
      <c r="G727" s="141" t="s">
        <v>2696</v>
      </c>
      <c r="H727" s="9">
        <v>68</v>
      </c>
      <c r="I727" s="136">
        <v>68</v>
      </c>
      <c r="J727" s="136" t="s">
        <v>2588</v>
      </c>
      <c r="K727" s="136" t="s">
        <v>136</v>
      </c>
      <c r="L727" s="140" t="s">
        <v>2679</v>
      </c>
      <c r="M727" s="136" t="s">
        <v>97</v>
      </c>
      <c r="N727" s="136" t="s">
        <v>2680</v>
      </c>
      <c r="O727" s="137">
        <v>4543.8</v>
      </c>
      <c r="P727" s="137">
        <v>4543.8</v>
      </c>
      <c r="Q727" s="137">
        <v>4543.8</v>
      </c>
      <c r="R727" s="137">
        <v>4543.8</v>
      </c>
      <c r="S727" s="140" t="s">
        <v>73</v>
      </c>
      <c r="T727" s="136" t="s">
        <v>131</v>
      </c>
      <c r="U727" s="9" t="s">
        <v>224</v>
      </c>
      <c r="V727" s="8">
        <v>42781</v>
      </c>
      <c r="W727" s="8">
        <v>42781</v>
      </c>
      <c r="X727" s="9" t="s">
        <v>2690</v>
      </c>
      <c r="Y727" s="140" t="s">
        <v>2694</v>
      </c>
      <c r="Z727" s="163" t="s">
        <v>2695</v>
      </c>
      <c r="AA727" s="140" t="s">
        <v>603</v>
      </c>
      <c r="AB727" s="141" t="s">
        <v>2696</v>
      </c>
      <c r="AC727" s="136" t="s">
        <v>567</v>
      </c>
      <c r="AD727" s="9">
        <v>55</v>
      </c>
      <c r="AE727" s="9" t="s">
        <v>2693</v>
      </c>
      <c r="AF727" s="136">
        <v>310.89999999999998</v>
      </c>
      <c r="AG727" s="142">
        <v>45327000</v>
      </c>
      <c r="AH727" s="8" t="s">
        <v>197</v>
      </c>
      <c r="AI727" s="8">
        <v>42781</v>
      </c>
      <c r="AJ727" s="8">
        <v>42781</v>
      </c>
      <c r="AK727" s="8">
        <v>43114</v>
      </c>
      <c r="AL727" s="9" t="s">
        <v>310</v>
      </c>
      <c r="AM727" s="9"/>
      <c r="AN727" s="137"/>
      <c r="AO727" s="9"/>
      <c r="AP727" s="9"/>
      <c r="AQ727" s="9"/>
      <c r="AR727" s="9"/>
      <c r="AS727" s="9"/>
      <c r="AT727" s="9"/>
      <c r="AU727" s="9"/>
      <c r="AV727" s="9"/>
      <c r="AW727" s="9"/>
    </row>
    <row r="728" spans="1:49" s="11" customFormat="1" ht="90">
      <c r="A728" s="136">
        <v>7</v>
      </c>
      <c r="B728" s="9" t="s">
        <v>2682</v>
      </c>
      <c r="C728" s="136" t="s">
        <v>131</v>
      </c>
      <c r="D728" s="136" t="s">
        <v>2688</v>
      </c>
      <c r="E728" s="136" t="s">
        <v>67</v>
      </c>
      <c r="F728" s="136">
        <v>881455</v>
      </c>
      <c r="G728" s="141" t="s">
        <v>2697</v>
      </c>
      <c r="H728" s="9">
        <v>68</v>
      </c>
      <c r="I728" s="136">
        <v>68</v>
      </c>
      <c r="J728" s="136" t="s">
        <v>2588</v>
      </c>
      <c r="K728" s="136" t="s">
        <v>136</v>
      </c>
      <c r="L728" s="140" t="s">
        <v>2683</v>
      </c>
      <c r="M728" s="136" t="s">
        <v>2684</v>
      </c>
      <c r="N728" s="136" t="s">
        <v>2680</v>
      </c>
      <c r="O728" s="137">
        <v>2200</v>
      </c>
      <c r="P728" s="137">
        <v>2200</v>
      </c>
      <c r="Q728" s="137">
        <v>2200</v>
      </c>
      <c r="R728" s="137">
        <v>2200</v>
      </c>
      <c r="S728" s="140" t="s">
        <v>73</v>
      </c>
      <c r="T728" s="136" t="s">
        <v>131</v>
      </c>
      <c r="U728" s="9" t="s">
        <v>224</v>
      </c>
      <c r="V728" s="8">
        <v>43009</v>
      </c>
      <c r="W728" s="8">
        <v>43009</v>
      </c>
      <c r="X728" s="9" t="s">
        <v>2690</v>
      </c>
      <c r="Y728" s="140" t="s">
        <v>2691</v>
      </c>
      <c r="Z728" s="163" t="s">
        <v>2692</v>
      </c>
      <c r="AA728" s="140" t="s">
        <v>603</v>
      </c>
      <c r="AB728" s="141" t="s">
        <v>2697</v>
      </c>
      <c r="AC728" s="136" t="s">
        <v>567</v>
      </c>
      <c r="AD728" s="9">
        <v>55</v>
      </c>
      <c r="AE728" s="9" t="s">
        <v>2693</v>
      </c>
      <c r="AF728" s="136">
        <v>2183</v>
      </c>
      <c r="AG728" s="142">
        <v>45327000</v>
      </c>
      <c r="AH728" s="8" t="s">
        <v>197</v>
      </c>
      <c r="AI728" s="8">
        <v>43009</v>
      </c>
      <c r="AJ728" s="8">
        <v>43009</v>
      </c>
      <c r="AK728" s="8">
        <v>43343</v>
      </c>
      <c r="AL728" s="9" t="s">
        <v>310</v>
      </c>
      <c r="AM728" s="136" t="s">
        <v>2698</v>
      </c>
      <c r="AN728" s="137"/>
      <c r="AO728" s="9"/>
      <c r="AP728" s="9"/>
      <c r="AQ728" s="9"/>
      <c r="AR728" s="9"/>
      <c r="AS728" s="9"/>
      <c r="AT728" s="9"/>
      <c r="AU728" s="9"/>
      <c r="AV728" s="9"/>
      <c r="AW728" s="9"/>
    </row>
    <row r="729" spans="1:49" s="11" customFormat="1" ht="42.75" customHeight="1">
      <c r="A729" s="136">
        <v>7</v>
      </c>
      <c r="B729" s="9" t="s">
        <v>2685</v>
      </c>
      <c r="C729" s="136" t="s">
        <v>131</v>
      </c>
      <c r="D729" s="136" t="s">
        <v>2688</v>
      </c>
      <c r="E729" s="136" t="s">
        <v>67</v>
      </c>
      <c r="F729" s="136">
        <v>881456</v>
      </c>
      <c r="G729" s="141" t="s">
        <v>2699</v>
      </c>
      <c r="H729" s="9">
        <v>68</v>
      </c>
      <c r="I729" s="136">
        <v>68</v>
      </c>
      <c r="J729" s="136" t="s">
        <v>2588</v>
      </c>
      <c r="K729" s="136" t="s">
        <v>136</v>
      </c>
      <c r="L729" s="140" t="s">
        <v>2687</v>
      </c>
      <c r="M729" s="136" t="s">
        <v>2686</v>
      </c>
      <c r="N729" s="136" t="s">
        <v>2680</v>
      </c>
      <c r="O729" s="137">
        <v>2027.35</v>
      </c>
      <c r="P729" s="137">
        <v>2027.35</v>
      </c>
      <c r="Q729" s="137">
        <v>2027.35</v>
      </c>
      <c r="R729" s="137">
        <f>Q729*1.18</f>
        <v>2392.2729999999997</v>
      </c>
      <c r="S729" s="140" t="s">
        <v>73</v>
      </c>
      <c r="T729" s="136" t="s">
        <v>131</v>
      </c>
      <c r="U729" s="9" t="s">
        <v>224</v>
      </c>
      <c r="V729" s="8">
        <v>42736</v>
      </c>
      <c r="W729" s="8">
        <v>42736</v>
      </c>
      <c r="X729" s="9" t="s">
        <v>2690</v>
      </c>
      <c r="Y729" s="140" t="s">
        <v>2700</v>
      </c>
      <c r="Z729" s="163" t="s">
        <v>2701</v>
      </c>
      <c r="AA729" s="140">
        <v>500301001</v>
      </c>
      <c r="AB729" s="141" t="s">
        <v>2699</v>
      </c>
      <c r="AC729" s="136" t="s">
        <v>567</v>
      </c>
      <c r="AD729" s="9">
        <v>796</v>
      </c>
      <c r="AE729" s="9" t="s">
        <v>555</v>
      </c>
      <c r="AF729" s="136">
        <v>1</v>
      </c>
      <c r="AG729" s="142">
        <v>45327000</v>
      </c>
      <c r="AH729" s="8" t="s">
        <v>197</v>
      </c>
      <c r="AI729" s="8">
        <v>42736</v>
      </c>
      <c r="AJ729" s="8">
        <v>42736</v>
      </c>
      <c r="AK729" s="8">
        <v>43069</v>
      </c>
      <c r="AL729" s="9" t="s">
        <v>310</v>
      </c>
      <c r="AM729" s="9"/>
      <c r="AN729" s="137"/>
      <c r="AO729" s="9"/>
      <c r="AP729" s="9"/>
      <c r="AQ729" s="9"/>
      <c r="AR729" s="9"/>
      <c r="AS729" s="9"/>
      <c r="AT729" s="9"/>
      <c r="AU729" s="9"/>
      <c r="AV729" s="9"/>
      <c r="AW729" s="9"/>
    </row>
    <row r="730" spans="1:49" s="11" customFormat="1" ht="136.5" customHeight="1">
      <c r="A730" s="136">
        <v>7</v>
      </c>
      <c r="B730" s="9" t="s">
        <v>2703</v>
      </c>
      <c r="C730" s="136" t="s">
        <v>131</v>
      </c>
      <c r="D730" s="136" t="s">
        <v>1327</v>
      </c>
      <c r="E730" s="136" t="s">
        <v>71</v>
      </c>
      <c r="F730" s="136">
        <v>890133</v>
      </c>
      <c r="G730" s="141" t="s">
        <v>2660</v>
      </c>
      <c r="H730" s="9" t="s">
        <v>1357</v>
      </c>
      <c r="I730" s="136" t="s">
        <v>1358</v>
      </c>
      <c r="J730" s="136" t="s">
        <v>136</v>
      </c>
      <c r="K730" s="136" t="s">
        <v>136</v>
      </c>
      <c r="L730" s="140" t="s">
        <v>137</v>
      </c>
      <c r="M730" s="136" t="s">
        <v>125</v>
      </c>
      <c r="N730" s="136" t="s">
        <v>1330</v>
      </c>
      <c r="O730" s="137">
        <v>5798.29</v>
      </c>
      <c r="P730" s="137">
        <v>5798.29</v>
      </c>
      <c r="Q730" s="137">
        <v>5798.29</v>
      </c>
      <c r="R730" s="137">
        <f>$Q730*1.18</f>
        <v>6841.9821999999995</v>
      </c>
      <c r="S730" s="136" t="s">
        <v>214</v>
      </c>
      <c r="T730" s="136" t="s">
        <v>131</v>
      </c>
      <c r="U730" s="9" t="s">
        <v>215</v>
      </c>
      <c r="V730" s="8">
        <f>W730-35</f>
        <v>42681</v>
      </c>
      <c r="W730" s="8">
        <f>AI730-20</f>
        <v>42716</v>
      </c>
      <c r="X730" s="9"/>
      <c r="Y730" s="8"/>
      <c r="Z730" s="9"/>
      <c r="AA730" s="9"/>
      <c r="AB730" s="141" t="s">
        <v>2660</v>
      </c>
      <c r="AC730" s="136" t="s">
        <v>941</v>
      </c>
      <c r="AD730" s="9">
        <v>796</v>
      </c>
      <c r="AE730" s="9" t="s">
        <v>555</v>
      </c>
      <c r="AF730" s="136">
        <v>1</v>
      </c>
      <c r="AG730" s="142">
        <v>45</v>
      </c>
      <c r="AH730" s="8" t="s">
        <v>197</v>
      </c>
      <c r="AI730" s="8">
        <v>42736</v>
      </c>
      <c r="AJ730" s="8">
        <v>42736</v>
      </c>
      <c r="AK730" s="8">
        <v>43100</v>
      </c>
      <c r="AL730" s="9">
        <v>2017</v>
      </c>
      <c r="AM730" s="9"/>
      <c r="AN730" s="137"/>
      <c r="AO730" s="9"/>
      <c r="AP730" s="9"/>
      <c r="AQ730" s="9"/>
      <c r="AR730" s="9"/>
      <c r="AS730" s="9"/>
      <c r="AT730" s="9"/>
      <c r="AU730" s="9"/>
      <c r="AV730" s="9"/>
      <c r="AW730" s="9"/>
    </row>
    <row r="731" spans="1:49" s="11" customFormat="1" ht="95.25" customHeight="1">
      <c r="A731" s="136">
        <v>7</v>
      </c>
      <c r="B731" s="9" t="s">
        <v>2704</v>
      </c>
      <c r="C731" s="136" t="s">
        <v>131</v>
      </c>
      <c r="D731" s="136" t="s">
        <v>1327</v>
      </c>
      <c r="E731" s="136" t="s">
        <v>71</v>
      </c>
      <c r="F731" s="136">
        <v>890134</v>
      </c>
      <c r="G731" s="141" t="s">
        <v>2661</v>
      </c>
      <c r="H731" s="9" t="s">
        <v>893</v>
      </c>
      <c r="I731" s="136" t="s">
        <v>1352</v>
      </c>
      <c r="J731" s="136" t="s">
        <v>135</v>
      </c>
      <c r="K731" s="136" t="s">
        <v>136</v>
      </c>
      <c r="L731" s="140" t="s">
        <v>137</v>
      </c>
      <c r="M731" s="140" t="s">
        <v>124</v>
      </c>
      <c r="N731" s="136" t="s">
        <v>1330</v>
      </c>
      <c r="O731" s="137">
        <v>8000</v>
      </c>
      <c r="P731" s="137">
        <v>8000</v>
      </c>
      <c r="Q731" s="137">
        <v>8000</v>
      </c>
      <c r="R731" s="137">
        <f>$Q731*1.18</f>
        <v>9440</v>
      </c>
      <c r="S731" s="136" t="s">
        <v>214</v>
      </c>
      <c r="T731" s="136" t="s">
        <v>131</v>
      </c>
      <c r="U731" s="9" t="s">
        <v>215</v>
      </c>
      <c r="V731" s="8">
        <f>W731-35</f>
        <v>42681</v>
      </c>
      <c r="W731" s="8">
        <f>AI731-20</f>
        <v>42716</v>
      </c>
      <c r="X731" s="9"/>
      <c r="Y731" s="8"/>
      <c r="Z731" s="9"/>
      <c r="AA731" s="9"/>
      <c r="AB731" s="141" t="s">
        <v>2661</v>
      </c>
      <c r="AC731" s="136" t="s">
        <v>941</v>
      </c>
      <c r="AD731" s="9">
        <v>796</v>
      </c>
      <c r="AE731" s="9" t="s">
        <v>555</v>
      </c>
      <c r="AF731" s="136">
        <v>1</v>
      </c>
      <c r="AG731" s="142">
        <v>45</v>
      </c>
      <c r="AH731" s="8" t="s">
        <v>197</v>
      </c>
      <c r="AI731" s="8">
        <v>42736</v>
      </c>
      <c r="AJ731" s="8">
        <v>42736</v>
      </c>
      <c r="AK731" s="8">
        <v>43100</v>
      </c>
      <c r="AL731" s="9">
        <v>2017</v>
      </c>
      <c r="AM731" s="9"/>
      <c r="AN731" s="137"/>
      <c r="AO731" s="9"/>
      <c r="AP731" s="9"/>
      <c r="AQ731" s="9"/>
      <c r="AR731" s="9"/>
      <c r="AS731" s="9"/>
      <c r="AT731" s="9"/>
      <c r="AU731" s="9"/>
      <c r="AV731" s="9"/>
      <c r="AW731" s="9"/>
    </row>
    <row r="732" spans="1:49" s="11" customFormat="1" ht="95.25" customHeight="1">
      <c r="A732" s="136">
        <v>3</v>
      </c>
      <c r="B732" s="9" t="s">
        <v>2793</v>
      </c>
      <c r="C732" s="136" t="s">
        <v>131</v>
      </c>
      <c r="D732" s="136" t="s">
        <v>1229</v>
      </c>
      <c r="E732" s="136" t="s">
        <v>72</v>
      </c>
      <c r="F732" s="136">
        <v>890222</v>
      </c>
      <c r="G732" s="141" t="s">
        <v>2794</v>
      </c>
      <c r="H732" s="9">
        <v>35</v>
      </c>
      <c r="I732" s="9" t="s">
        <v>2602</v>
      </c>
      <c r="J732" s="136" t="s">
        <v>135</v>
      </c>
      <c r="K732" s="136" t="s">
        <v>136</v>
      </c>
      <c r="L732" s="140" t="s">
        <v>137</v>
      </c>
      <c r="M732" s="140" t="s">
        <v>86</v>
      </c>
      <c r="N732" s="136" t="s">
        <v>138</v>
      </c>
      <c r="O732" s="137">
        <v>17000</v>
      </c>
      <c r="P732" s="137">
        <v>17000</v>
      </c>
      <c r="Q732" s="137">
        <v>17000</v>
      </c>
      <c r="R732" s="137">
        <f t="shared" ref="R732" si="133">Q732*1.18</f>
        <v>20060</v>
      </c>
      <c r="S732" s="140" t="str">
        <f t="shared" ref="S732:S736" si="134">IF(R732&gt;10000,"Открытый конкурс","Открытый запрос предложений")</f>
        <v>Открытый конкурс</v>
      </c>
      <c r="T732" s="136" t="s">
        <v>131</v>
      </c>
      <c r="U732" s="9" t="s">
        <v>215</v>
      </c>
      <c r="V732" s="8">
        <v>42702</v>
      </c>
      <c r="W732" s="8">
        <f>V732+60</f>
        <v>42762</v>
      </c>
      <c r="X732" s="9"/>
      <c r="Y732" s="8"/>
      <c r="Z732" s="9"/>
      <c r="AA732" s="9"/>
      <c r="AB732" s="141" t="s">
        <v>2794</v>
      </c>
      <c r="AC732" s="136" t="s">
        <v>941</v>
      </c>
      <c r="AD732" s="9">
        <v>796</v>
      </c>
      <c r="AE732" s="9" t="s">
        <v>555</v>
      </c>
      <c r="AF732" s="136">
        <v>1</v>
      </c>
      <c r="AG732" s="142">
        <v>45</v>
      </c>
      <c r="AH732" s="8" t="s">
        <v>197</v>
      </c>
      <c r="AI732" s="8">
        <f>W732+20</f>
        <v>42782</v>
      </c>
      <c r="AJ732" s="8">
        <v>42782</v>
      </c>
      <c r="AK732" s="8">
        <v>42886</v>
      </c>
      <c r="AL732" s="9">
        <v>2017</v>
      </c>
      <c r="AM732" s="9"/>
      <c r="AN732" s="137"/>
      <c r="AO732" s="9"/>
      <c r="AP732" s="9"/>
      <c r="AQ732" s="9"/>
      <c r="AR732" s="9"/>
      <c r="AS732" s="9"/>
      <c r="AT732" s="9"/>
      <c r="AU732" s="9"/>
      <c r="AV732" s="9"/>
      <c r="AW732" s="9"/>
    </row>
    <row r="733" spans="1:49" s="143" customFormat="1" ht="56.25">
      <c r="A733" s="136">
        <v>4</v>
      </c>
      <c r="B733" s="136" t="s">
        <v>2795</v>
      </c>
      <c r="C733" s="136" t="s">
        <v>131</v>
      </c>
      <c r="D733" s="136" t="s">
        <v>2796</v>
      </c>
      <c r="E733" s="136" t="s">
        <v>72</v>
      </c>
      <c r="F733" s="136">
        <v>629815</v>
      </c>
      <c r="G733" s="10" t="s">
        <v>2797</v>
      </c>
      <c r="H733" s="136">
        <v>62</v>
      </c>
      <c r="I733" s="9">
        <v>62</v>
      </c>
      <c r="J733" s="136" t="s">
        <v>136</v>
      </c>
      <c r="K733" s="136" t="s">
        <v>135</v>
      </c>
      <c r="L733" s="140" t="s">
        <v>137</v>
      </c>
      <c r="M733" s="140" t="s">
        <v>2798</v>
      </c>
      <c r="N733" s="136" t="s">
        <v>1767</v>
      </c>
      <c r="O733" s="137">
        <v>127118.64406999999</v>
      </c>
      <c r="P733" s="137">
        <v>19068</v>
      </c>
      <c r="Q733" s="137">
        <v>127118.64406999999</v>
      </c>
      <c r="R733" s="137">
        <f>Q733*1.18</f>
        <v>150000.00000259999</v>
      </c>
      <c r="S733" s="140" t="str">
        <f t="shared" si="134"/>
        <v>Открытый конкурс</v>
      </c>
      <c r="T733" s="140" t="s">
        <v>131</v>
      </c>
      <c r="U733" s="140" t="s">
        <v>215</v>
      </c>
      <c r="V733" s="8">
        <f>W733-60</f>
        <v>42755</v>
      </c>
      <c r="W733" s="8">
        <f>AI733-20</f>
        <v>42815</v>
      </c>
      <c r="X733" s="137"/>
      <c r="Y733" s="9"/>
      <c r="Z733" s="9"/>
      <c r="AA733" s="9"/>
      <c r="AB733" s="141" t="s">
        <v>2797</v>
      </c>
      <c r="AC733" s="136" t="s">
        <v>209</v>
      </c>
      <c r="AD733" s="9">
        <v>796</v>
      </c>
      <c r="AE733" s="9" t="s">
        <v>177</v>
      </c>
      <c r="AF733" s="136">
        <v>1</v>
      </c>
      <c r="AG733" s="142">
        <v>45914000</v>
      </c>
      <c r="AH733" s="8" t="s">
        <v>1768</v>
      </c>
      <c r="AI733" s="8" t="s">
        <v>2799</v>
      </c>
      <c r="AJ733" s="8" t="s">
        <v>2799</v>
      </c>
      <c r="AK733" s="8" t="s">
        <v>2800</v>
      </c>
      <c r="AL733" s="9">
        <v>2017</v>
      </c>
      <c r="AM733" s="9"/>
      <c r="AN733" s="137"/>
      <c r="AO733" s="9"/>
      <c r="AP733" s="9"/>
      <c r="AQ733" s="9"/>
      <c r="AR733" s="9"/>
      <c r="AS733" s="9"/>
      <c r="AT733" s="9"/>
      <c r="AU733" s="9"/>
      <c r="AV733" s="9"/>
      <c r="AW733" s="141"/>
    </row>
    <row r="734" spans="1:49" s="143" customFormat="1" ht="67.5">
      <c r="A734" s="136">
        <v>4</v>
      </c>
      <c r="B734" s="136" t="s">
        <v>2801</v>
      </c>
      <c r="C734" s="136" t="s">
        <v>131</v>
      </c>
      <c r="D734" s="136" t="s">
        <v>1209</v>
      </c>
      <c r="E734" s="136" t="s">
        <v>71</v>
      </c>
      <c r="F734" s="136">
        <v>629816</v>
      </c>
      <c r="G734" s="10" t="s">
        <v>2802</v>
      </c>
      <c r="H734" s="136">
        <v>63</v>
      </c>
      <c r="I734" s="9" t="s">
        <v>2650</v>
      </c>
      <c r="J734" s="136" t="s">
        <v>135</v>
      </c>
      <c r="K734" s="136" t="s">
        <v>135</v>
      </c>
      <c r="L734" s="140" t="s">
        <v>137</v>
      </c>
      <c r="M734" s="140" t="s">
        <v>2803</v>
      </c>
      <c r="N734" s="136" t="s">
        <v>1767</v>
      </c>
      <c r="O734" s="137">
        <v>12711.86441</v>
      </c>
      <c r="P734" s="137">
        <v>3672</v>
      </c>
      <c r="Q734" s="137">
        <v>12711.86441</v>
      </c>
      <c r="R734" s="137">
        <f t="shared" ref="R734:R753" si="135">Q734*1.18</f>
        <v>15000.0000038</v>
      </c>
      <c r="S734" s="140" t="str">
        <f t="shared" si="134"/>
        <v>Открытый конкурс</v>
      </c>
      <c r="T734" s="140" t="s">
        <v>131</v>
      </c>
      <c r="U734" s="140" t="s">
        <v>215</v>
      </c>
      <c r="V734" s="8">
        <f t="shared" ref="V734:V736" si="136">W734-60</f>
        <v>42755</v>
      </c>
      <c r="W734" s="8">
        <f t="shared" ref="W734:W753" si="137">AI734-20</f>
        <v>42815</v>
      </c>
      <c r="X734" s="137"/>
      <c r="Y734" s="9"/>
      <c r="Z734" s="9"/>
      <c r="AA734" s="9"/>
      <c r="AB734" s="141" t="s">
        <v>2802</v>
      </c>
      <c r="AC734" s="136" t="s">
        <v>209</v>
      </c>
      <c r="AD734" s="9">
        <v>796</v>
      </c>
      <c r="AE734" s="9" t="s">
        <v>177</v>
      </c>
      <c r="AF734" s="136">
        <v>1</v>
      </c>
      <c r="AG734" s="142">
        <v>45914000</v>
      </c>
      <c r="AH734" s="8" t="s">
        <v>1768</v>
      </c>
      <c r="AI734" s="8" t="s">
        <v>2799</v>
      </c>
      <c r="AJ734" s="8" t="s">
        <v>2799</v>
      </c>
      <c r="AK734" s="8" t="s">
        <v>2800</v>
      </c>
      <c r="AL734" s="9">
        <v>2017</v>
      </c>
      <c r="AM734" s="9"/>
      <c r="AN734" s="137"/>
      <c r="AO734" s="9"/>
      <c r="AP734" s="9"/>
      <c r="AQ734" s="9"/>
      <c r="AR734" s="9"/>
      <c r="AS734" s="9"/>
      <c r="AT734" s="9"/>
      <c r="AU734" s="9"/>
      <c r="AV734" s="9"/>
      <c r="AW734" s="141"/>
    </row>
    <row r="735" spans="1:49" s="143" customFormat="1" ht="56.25">
      <c r="A735" s="136">
        <v>4</v>
      </c>
      <c r="B735" s="136" t="s">
        <v>2804</v>
      </c>
      <c r="C735" s="136" t="s">
        <v>131</v>
      </c>
      <c r="D735" s="136" t="s">
        <v>2805</v>
      </c>
      <c r="E735" s="136" t="s">
        <v>72</v>
      </c>
      <c r="F735" s="136">
        <v>629817</v>
      </c>
      <c r="G735" s="10" t="s">
        <v>2806</v>
      </c>
      <c r="H735" s="136">
        <v>62</v>
      </c>
      <c r="I735" s="9">
        <v>62</v>
      </c>
      <c r="J735" s="136" t="s">
        <v>136</v>
      </c>
      <c r="K735" s="136" t="s">
        <v>136</v>
      </c>
      <c r="L735" s="140" t="s">
        <v>137</v>
      </c>
      <c r="M735" s="140" t="s">
        <v>2798</v>
      </c>
      <c r="N735" s="136" t="s">
        <v>1767</v>
      </c>
      <c r="O735" s="137">
        <v>16949.152539999999</v>
      </c>
      <c r="P735" s="137">
        <v>5085</v>
      </c>
      <c r="Q735" s="137">
        <v>16949.152539999999</v>
      </c>
      <c r="R735" s="137">
        <f t="shared" si="135"/>
        <v>19999.999997199997</v>
      </c>
      <c r="S735" s="140" t="str">
        <f t="shared" si="134"/>
        <v>Открытый конкурс</v>
      </c>
      <c r="T735" s="140" t="s">
        <v>131</v>
      </c>
      <c r="U735" s="140" t="s">
        <v>215</v>
      </c>
      <c r="V735" s="8">
        <f t="shared" si="136"/>
        <v>42715</v>
      </c>
      <c r="W735" s="8">
        <f t="shared" si="137"/>
        <v>42775</v>
      </c>
      <c r="X735" s="137"/>
      <c r="Y735" s="9"/>
      <c r="Z735" s="9"/>
      <c r="AA735" s="9"/>
      <c r="AB735" s="141" t="s">
        <v>2806</v>
      </c>
      <c r="AC735" s="136" t="s">
        <v>209</v>
      </c>
      <c r="AD735" s="9">
        <v>796</v>
      </c>
      <c r="AE735" s="9" t="s">
        <v>177</v>
      </c>
      <c r="AF735" s="136">
        <v>1</v>
      </c>
      <c r="AG735" s="142">
        <v>45914000</v>
      </c>
      <c r="AH735" s="8" t="s">
        <v>1768</v>
      </c>
      <c r="AI735" s="8" t="s">
        <v>2807</v>
      </c>
      <c r="AJ735" s="8" t="s">
        <v>2807</v>
      </c>
      <c r="AK735" s="8" t="s">
        <v>2808</v>
      </c>
      <c r="AL735" s="9">
        <v>2017</v>
      </c>
      <c r="AM735" s="9"/>
      <c r="AN735" s="137"/>
      <c r="AO735" s="9"/>
      <c r="AP735" s="9"/>
      <c r="AQ735" s="9"/>
      <c r="AR735" s="9"/>
      <c r="AS735" s="9"/>
      <c r="AT735" s="9"/>
      <c r="AU735" s="9"/>
      <c r="AV735" s="9"/>
      <c r="AW735" s="141"/>
    </row>
    <row r="736" spans="1:49" s="143" customFormat="1" ht="78.75">
      <c r="A736" s="136">
        <v>4</v>
      </c>
      <c r="B736" s="136" t="s">
        <v>2809</v>
      </c>
      <c r="C736" s="136" t="s">
        <v>131</v>
      </c>
      <c r="D736" s="136" t="s">
        <v>1209</v>
      </c>
      <c r="E736" s="136" t="s">
        <v>72</v>
      </c>
      <c r="F736" s="136">
        <v>629818</v>
      </c>
      <c r="G736" s="10" t="s">
        <v>2810</v>
      </c>
      <c r="H736" s="136">
        <v>63</v>
      </c>
      <c r="I736" s="9" t="s">
        <v>2650</v>
      </c>
      <c r="J736" s="136" t="s">
        <v>135</v>
      </c>
      <c r="K736" s="136" t="s">
        <v>136</v>
      </c>
      <c r="L736" s="140" t="s">
        <v>137</v>
      </c>
      <c r="M736" s="140" t="s">
        <v>2798</v>
      </c>
      <c r="N736" s="136" t="s">
        <v>1767</v>
      </c>
      <c r="O736" s="137">
        <v>11864.406779999999</v>
      </c>
      <c r="P736" s="137">
        <v>3966</v>
      </c>
      <c r="Q736" s="137">
        <v>11864.406779999999</v>
      </c>
      <c r="R736" s="137">
        <f>Q736*1.18</f>
        <v>14000.000000399998</v>
      </c>
      <c r="S736" s="140" t="str">
        <f t="shared" si="134"/>
        <v>Открытый конкурс</v>
      </c>
      <c r="T736" s="140" t="s">
        <v>131</v>
      </c>
      <c r="U736" s="140" t="s">
        <v>215</v>
      </c>
      <c r="V736" s="8">
        <f t="shared" si="136"/>
        <v>42755</v>
      </c>
      <c r="W736" s="8">
        <f t="shared" si="137"/>
        <v>42815</v>
      </c>
      <c r="X736" s="137"/>
      <c r="Y736" s="9"/>
      <c r="Z736" s="9"/>
      <c r="AA736" s="9"/>
      <c r="AB736" s="141" t="s">
        <v>2811</v>
      </c>
      <c r="AC736" s="136" t="s">
        <v>209</v>
      </c>
      <c r="AD736" s="9">
        <v>796</v>
      </c>
      <c r="AE736" s="9" t="s">
        <v>177</v>
      </c>
      <c r="AF736" s="136">
        <v>1</v>
      </c>
      <c r="AG736" s="142">
        <v>45914000</v>
      </c>
      <c r="AH736" s="8" t="s">
        <v>1768</v>
      </c>
      <c r="AI736" s="8" t="s">
        <v>2799</v>
      </c>
      <c r="AJ736" s="8" t="s">
        <v>2799</v>
      </c>
      <c r="AK736" s="8" t="s">
        <v>2800</v>
      </c>
      <c r="AL736" s="9">
        <v>2017</v>
      </c>
      <c r="AM736" s="9"/>
      <c r="AN736" s="137"/>
      <c r="AO736" s="9"/>
      <c r="AP736" s="9"/>
      <c r="AQ736" s="9"/>
      <c r="AR736" s="9"/>
      <c r="AS736" s="9"/>
      <c r="AT736" s="9"/>
      <c r="AU736" s="9"/>
      <c r="AV736" s="9"/>
      <c r="AW736" s="141" t="s">
        <v>5261</v>
      </c>
    </row>
    <row r="737" spans="1:49" s="143" customFormat="1" ht="56.25">
      <c r="A737" s="136">
        <v>4</v>
      </c>
      <c r="B737" s="136" t="s">
        <v>2812</v>
      </c>
      <c r="C737" s="136" t="s">
        <v>131</v>
      </c>
      <c r="D737" s="136" t="s">
        <v>2805</v>
      </c>
      <c r="E737" s="136" t="s">
        <v>71</v>
      </c>
      <c r="F737" s="136">
        <v>629819</v>
      </c>
      <c r="G737" s="10" t="s">
        <v>2813</v>
      </c>
      <c r="H737" s="136">
        <v>62</v>
      </c>
      <c r="I737" s="9">
        <v>62</v>
      </c>
      <c r="J737" s="136" t="s">
        <v>136</v>
      </c>
      <c r="K737" s="136" t="s">
        <v>136</v>
      </c>
      <c r="L737" s="140" t="s">
        <v>137</v>
      </c>
      <c r="M737" s="140" t="s">
        <v>2814</v>
      </c>
      <c r="N737" s="136" t="s">
        <v>1767</v>
      </c>
      <c r="O737" s="137">
        <v>3800.84746</v>
      </c>
      <c r="P737" s="137">
        <v>3800.84746</v>
      </c>
      <c r="Q737" s="137">
        <v>3800.84746</v>
      </c>
      <c r="R737" s="137">
        <f t="shared" si="135"/>
        <v>4485.0000027999995</v>
      </c>
      <c r="S737" s="140" t="s">
        <v>214</v>
      </c>
      <c r="T737" s="140" t="s">
        <v>131</v>
      </c>
      <c r="U737" s="140" t="s">
        <v>215</v>
      </c>
      <c r="V737" s="8">
        <f>W737-45</f>
        <v>42770</v>
      </c>
      <c r="W737" s="8">
        <f t="shared" si="137"/>
        <v>42815</v>
      </c>
      <c r="X737" s="137"/>
      <c r="Y737" s="9"/>
      <c r="Z737" s="9"/>
      <c r="AA737" s="9"/>
      <c r="AB737" s="141" t="s">
        <v>2813</v>
      </c>
      <c r="AC737" s="136" t="s">
        <v>209</v>
      </c>
      <c r="AD737" s="9">
        <v>796</v>
      </c>
      <c r="AE737" s="9" t="s">
        <v>177</v>
      </c>
      <c r="AF737" s="136">
        <v>1</v>
      </c>
      <c r="AG737" s="142">
        <v>45914000</v>
      </c>
      <c r="AH737" s="8" t="s">
        <v>1768</v>
      </c>
      <c r="AI737" s="8" t="s">
        <v>2799</v>
      </c>
      <c r="AJ737" s="8" t="s">
        <v>2799</v>
      </c>
      <c r="AK737" s="8" t="s">
        <v>2800</v>
      </c>
      <c r="AL737" s="9">
        <v>2017</v>
      </c>
      <c r="AM737" s="9"/>
      <c r="AN737" s="137"/>
      <c r="AO737" s="9"/>
      <c r="AP737" s="9"/>
      <c r="AQ737" s="9"/>
      <c r="AR737" s="9"/>
      <c r="AS737" s="9"/>
      <c r="AT737" s="9"/>
      <c r="AU737" s="9"/>
      <c r="AV737" s="9"/>
      <c r="AW737" s="141"/>
    </row>
    <row r="738" spans="1:49" s="143" customFormat="1" ht="56.25">
      <c r="A738" s="136">
        <v>4</v>
      </c>
      <c r="B738" s="136" t="s">
        <v>2815</v>
      </c>
      <c r="C738" s="136" t="s">
        <v>131</v>
      </c>
      <c r="D738" s="136" t="s">
        <v>1209</v>
      </c>
      <c r="E738" s="136" t="s">
        <v>71</v>
      </c>
      <c r="F738" s="136">
        <v>629820</v>
      </c>
      <c r="G738" s="10" t="s">
        <v>2816</v>
      </c>
      <c r="H738" s="136">
        <v>62</v>
      </c>
      <c r="I738" s="9">
        <v>62</v>
      </c>
      <c r="J738" s="136" t="s">
        <v>136</v>
      </c>
      <c r="K738" s="136" t="s">
        <v>136</v>
      </c>
      <c r="L738" s="140" t="s">
        <v>137</v>
      </c>
      <c r="M738" s="140" t="s">
        <v>2803</v>
      </c>
      <c r="N738" s="136" t="s">
        <v>1767</v>
      </c>
      <c r="O738" s="137">
        <v>22791.110170000004</v>
      </c>
      <c r="P738" s="137">
        <v>15194</v>
      </c>
      <c r="Q738" s="137">
        <v>22791.110170000004</v>
      </c>
      <c r="R738" s="137">
        <f t="shared" si="135"/>
        <v>26893.510000600003</v>
      </c>
      <c r="S738" s="140" t="str">
        <f t="shared" ref="S738:S744" si="138">IF(R738&gt;10000,"Открытый конкурс","Открытый запрос предложений")</f>
        <v>Открытый конкурс</v>
      </c>
      <c r="T738" s="140" t="s">
        <v>131</v>
      </c>
      <c r="U738" s="140" t="s">
        <v>215</v>
      </c>
      <c r="V738" s="8">
        <f t="shared" ref="V738:V744" si="139">W738-60</f>
        <v>42755</v>
      </c>
      <c r="W738" s="8">
        <f t="shared" si="137"/>
        <v>42815</v>
      </c>
      <c r="X738" s="137"/>
      <c r="Y738" s="9"/>
      <c r="Z738" s="9"/>
      <c r="AA738" s="9"/>
      <c r="AB738" s="141" t="s">
        <v>2816</v>
      </c>
      <c r="AC738" s="136" t="s">
        <v>209</v>
      </c>
      <c r="AD738" s="9">
        <v>796</v>
      </c>
      <c r="AE738" s="9" t="s">
        <v>177</v>
      </c>
      <c r="AF738" s="136">
        <v>1</v>
      </c>
      <c r="AG738" s="142">
        <v>45914000</v>
      </c>
      <c r="AH738" s="8" t="s">
        <v>1768</v>
      </c>
      <c r="AI738" s="8" t="s">
        <v>2799</v>
      </c>
      <c r="AJ738" s="8" t="s">
        <v>2799</v>
      </c>
      <c r="AK738" s="8" t="s">
        <v>2817</v>
      </c>
      <c r="AL738" s="9">
        <v>2017</v>
      </c>
      <c r="AM738" s="9"/>
      <c r="AN738" s="137"/>
      <c r="AO738" s="9"/>
      <c r="AP738" s="9"/>
      <c r="AQ738" s="9"/>
      <c r="AR738" s="9"/>
      <c r="AS738" s="9"/>
      <c r="AT738" s="9"/>
      <c r="AU738" s="9"/>
      <c r="AV738" s="9"/>
      <c r="AW738" s="141"/>
    </row>
    <row r="739" spans="1:49" s="143" customFormat="1" ht="56.25">
      <c r="A739" s="136">
        <v>4</v>
      </c>
      <c r="B739" s="136" t="s">
        <v>2818</v>
      </c>
      <c r="C739" s="136" t="s">
        <v>131</v>
      </c>
      <c r="D739" s="136" t="s">
        <v>1209</v>
      </c>
      <c r="E739" s="136" t="s">
        <v>72</v>
      </c>
      <c r="F739" s="136">
        <v>629821</v>
      </c>
      <c r="G739" s="10" t="s">
        <v>2819</v>
      </c>
      <c r="H739" s="136">
        <v>62</v>
      </c>
      <c r="I739" s="9">
        <v>62</v>
      </c>
      <c r="J739" s="136" t="s">
        <v>136</v>
      </c>
      <c r="K739" s="136" t="s">
        <v>135</v>
      </c>
      <c r="L739" s="140" t="s">
        <v>137</v>
      </c>
      <c r="M739" s="140" t="s">
        <v>2798</v>
      </c>
      <c r="N739" s="136" t="s">
        <v>1767</v>
      </c>
      <c r="O739" s="137">
        <v>110169.49153</v>
      </c>
      <c r="P739" s="137">
        <v>25424</v>
      </c>
      <c r="Q739" s="137">
        <v>110169.49153</v>
      </c>
      <c r="R739" s="137">
        <f t="shared" si="135"/>
        <v>130000.0000054</v>
      </c>
      <c r="S739" s="140" t="str">
        <f t="shared" si="138"/>
        <v>Открытый конкурс</v>
      </c>
      <c r="T739" s="140" t="s">
        <v>131</v>
      </c>
      <c r="U739" s="140" t="s">
        <v>215</v>
      </c>
      <c r="V739" s="8">
        <f t="shared" si="139"/>
        <v>42755</v>
      </c>
      <c r="W739" s="8">
        <f t="shared" si="137"/>
        <v>42815</v>
      </c>
      <c r="X739" s="137"/>
      <c r="Y739" s="9"/>
      <c r="Z739" s="9"/>
      <c r="AA739" s="9"/>
      <c r="AB739" s="141" t="s">
        <v>2819</v>
      </c>
      <c r="AC739" s="136" t="s">
        <v>209</v>
      </c>
      <c r="AD739" s="9">
        <v>796</v>
      </c>
      <c r="AE739" s="9" t="s">
        <v>177</v>
      </c>
      <c r="AF739" s="136">
        <v>1</v>
      </c>
      <c r="AG739" s="142">
        <v>45914000</v>
      </c>
      <c r="AH739" s="8" t="s">
        <v>1768</v>
      </c>
      <c r="AI739" s="8" t="s">
        <v>2799</v>
      </c>
      <c r="AJ739" s="8" t="s">
        <v>2799</v>
      </c>
      <c r="AK739" s="8" t="s">
        <v>2800</v>
      </c>
      <c r="AL739" s="9">
        <v>2017</v>
      </c>
      <c r="AM739" s="9"/>
      <c r="AN739" s="137"/>
      <c r="AO739" s="9"/>
      <c r="AP739" s="9"/>
      <c r="AQ739" s="9"/>
      <c r="AR739" s="9"/>
      <c r="AS739" s="9"/>
      <c r="AT739" s="9"/>
      <c r="AU739" s="9"/>
      <c r="AV739" s="9"/>
      <c r="AW739" s="141"/>
    </row>
    <row r="740" spans="1:49" s="143" customFormat="1" ht="67.5">
      <c r="A740" s="136">
        <v>4</v>
      </c>
      <c r="B740" s="136" t="s">
        <v>2820</v>
      </c>
      <c r="C740" s="136" t="s">
        <v>131</v>
      </c>
      <c r="D740" s="136" t="s">
        <v>1209</v>
      </c>
      <c r="E740" s="136" t="s">
        <v>72</v>
      </c>
      <c r="F740" s="136">
        <v>629822</v>
      </c>
      <c r="G740" s="10" t="s">
        <v>2821</v>
      </c>
      <c r="H740" s="136">
        <v>62</v>
      </c>
      <c r="I740" s="9">
        <v>62</v>
      </c>
      <c r="J740" s="136" t="s">
        <v>136</v>
      </c>
      <c r="K740" s="136" t="s">
        <v>136</v>
      </c>
      <c r="L740" s="140" t="s">
        <v>137</v>
      </c>
      <c r="M740" s="140" t="s">
        <v>2798</v>
      </c>
      <c r="N740" s="136" t="s">
        <v>1767</v>
      </c>
      <c r="O740" s="137">
        <v>169491.52541999999</v>
      </c>
      <c r="P740" s="137">
        <v>12712</v>
      </c>
      <c r="Q740" s="137">
        <v>169491.52541999999</v>
      </c>
      <c r="R740" s="137">
        <f t="shared" si="135"/>
        <v>199999.99999559997</v>
      </c>
      <c r="S740" s="140" t="str">
        <f t="shared" si="138"/>
        <v>Открытый конкурс</v>
      </c>
      <c r="T740" s="140" t="s">
        <v>131</v>
      </c>
      <c r="U740" s="140" t="s">
        <v>215</v>
      </c>
      <c r="V740" s="8">
        <f t="shared" si="139"/>
        <v>42899</v>
      </c>
      <c r="W740" s="8">
        <f t="shared" si="137"/>
        <v>42959</v>
      </c>
      <c r="X740" s="137"/>
      <c r="Y740" s="9"/>
      <c r="Z740" s="9"/>
      <c r="AA740" s="9"/>
      <c r="AB740" s="141" t="s">
        <v>2821</v>
      </c>
      <c r="AC740" s="136" t="s">
        <v>209</v>
      </c>
      <c r="AD740" s="9">
        <v>796</v>
      </c>
      <c r="AE740" s="9" t="s">
        <v>177</v>
      </c>
      <c r="AF740" s="136">
        <v>1</v>
      </c>
      <c r="AG740" s="142">
        <v>45914000</v>
      </c>
      <c r="AH740" s="8" t="s">
        <v>1768</v>
      </c>
      <c r="AI740" s="8" t="s">
        <v>2822</v>
      </c>
      <c r="AJ740" s="8" t="s">
        <v>2822</v>
      </c>
      <c r="AK740" s="8" t="s">
        <v>2823</v>
      </c>
      <c r="AL740" s="9">
        <v>2017</v>
      </c>
      <c r="AM740" s="9"/>
      <c r="AN740" s="137"/>
      <c r="AO740" s="9"/>
      <c r="AP740" s="9"/>
      <c r="AQ740" s="9"/>
      <c r="AR740" s="9"/>
      <c r="AS740" s="9"/>
      <c r="AT740" s="9"/>
      <c r="AU740" s="9"/>
      <c r="AV740" s="9"/>
      <c r="AW740" s="141"/>
    </row>
    <row r="741" spans="1:49" s="143" customFormat="1" ht="56.25">
      <c r="A741" s="136">
        <v>4</v>
      </c>
      <c r="B741" s="136" t="s">
        <v>2824</v>
      </c>
      <c r="C741" s="136" t="s">
        <v>131</v>
      </c>
      <c r="D741" s="136" t="s">
        <v>2805</v>
      </c>
      <c r="E741" s="136" t="s">
        <v>72</v>
      </c>
      <c r="F741" s="136">
        <v>629823</v>
      </c>
      <c r="G741" s="10" t="s">
        <v>2825</v>
      </c>
      <c r="H741" s="136">
        <v>62</v>
      </c>
      <c r="I741" s="9">
        <v>62</v>
      </c>
      <c r="J741" s="136" t="s">
        <v>136</v>
      </c>
      <c r="K741" s="136" t="s">
        <v>136</v>
      </c>
      <c r="L741" s="140" t="s">
        <v>137</v>
      </c>
      <c r="M741" s="140" t="s">
        <v>2798</v>
      </c>
      <c r="N741" s="136" t="s">
        <v>1767</v>
      </c>
      <c r="O741" s="137">
        <v>16949.152539999999</v>
      </c>
      <c r="P741" s="137">
        <v>11865</v>
      </c>
      <c r="Q741" s="137">
        <v>16949.152539999999</v>
      </c>
      <c r="R741" s="137">
        <f t="shared" si="135"/>
        <v>19999.999997199997</v>
      </c>
      <c r="S741" s="140" t="str">
        <f t="shared" si="138"/>
        <v>Открытый конкурс</v>
      </c>
      <c r="T741" s="140" t="s">
        <v>131</v>
      </c>
      <c r="U741" s="140" t="s">
        <v>215</v>
      </c>
      <c r="V741" s="8">
        <f t="shared" si="139"/>
        <v>42755</v>
      </c>
      <c r="W741" s="8">
        <f t="shared" si="137"/>
        <v>42815</v>
      </c>
      <c r="X741" s="137"/>
      <c r="Y741" s="9"/>
      <c r="Z741" s="9"/>
      <c r="AA741" s="9"/>
      <c r="AB741" s="141" t="s">
        <v>2825</v>
      </c>
      <c r="AC741" s="136" t="s">
        <v>209</v>
      </c>
      <c r="AD741" s="9">
        <v>796</v>
      </c>
      <c r="AE741" s="9" t="s">
        <v>177</v>
      </c>
      <c r="AF741" s="136">
        <v>1</v>
      </c>
      <c r="AG741" s="142">
        <v>45914000</v>
      </c>
      <c r="AH741" s="8" t="s">
        <v>1768</v>
      </c>
      <c r="AI741" s="8" t="s">
        <v>2799</v>
      </c>
      <c r="AJ741" s="8" t="s">
        <v>2799</v>
      </c>
      <c r="AK741" s="8" t="s">
        <v>2800</v>
      </c>
      <c r="AL741" s="9">
        <v>2017</v>
      </c>
      <c r="AM741" s="9"/>
      <c r="AN741" s="137"/>
      <c r="AO741" s="9"/>
      <c r="AP741" s="9"/>
      <c r="AQ741" s="9"/>
      <c r="AR741" s="9"/>
      <c r="AS741" s="9"/>
      <c r="AT741" s="9"/>
      <c r="AU741" s="9"/>
      <c r="AV741" s="9"/>
      <c r="AW741" s="141"/>
    </row>
    <row r="742" spans="1:49" s="143" customFormat="1" ht="56.25">
      <c r="A742" s="136">
        <v>4</v>
      </c>
      <c r="B742" s="136" t="s">
        <v>2826</v>
      </c>
      <c r="C742" s="136" t="s">
        <v>131</v>
      </c>
      <c r="D742" s="136" t="s">
        <v>1209</v>
      </c>
      <c r="E742" s="136" t="s">
        <v>72</v>
      </c>
      <c r="F742" s="136">
        <v>629824</v>
      </c>
      <c r="G742" s="10" t="s">
        <v>2827</v>
      </c>
      <c r="H742" s="136">
        <v>63</v>
      </c>
      <c r="I742" s="9" t="s">
        <v>2650</v>
      </c>
      <c r="J742" s="136" t="s">
        <v>135</v>
      </c>
      <c r="K742" s="136" t="s">
        <v>136</v>
      </c>
      <c r="L742" s="140" t="s">
        <v>137</v>
      </c>
      <c r="M742" s="140" t="s">
        <v>2798</v>
      </c>
      <c r="N742" s="136" t="s">
        <v>1767</v>
      </c>
      <c r="O742" s="137">
        <v>169491.52541999999</v>
      </c>
      <c r="P742" s="137">
        <v>38136</v>
      </c>
      <c r="Q742" s="137">
        <v>169491.52541999999</v>
      </c>
      <c r="R742" s="137">
        <f t="shared" si="135"/>
        <v>199999.99999559997</v>
      </c>
      <c r="S742" s="140" t="str">
        <f t="shared" si="138"/>
        <v>Открытый конкурс</v>
      </c>
      <c r="T742" s="140" t="s">
        <v>131</v>
      </c>
      <c r="U742" s="140" t="s">
        <v>215</v>
      </c>
      <c r="V742" s="8">
        <f t="shared" si="139"/>
        <v>42755</v>
      </c>
      <c r="W742" s="8">
        <f t="shared" si="137"/>
        <v>42815</v>
      </c>
      <c r="X742" s="137"/>
      <c r="Y742" s="9"/>
      <c r="Z742" s="9"/>
      <c r="AA742" s="9"/>
      <c r="AB742" s="141" t="s">
        <v>2827</v>
      </c>
      <c r="AC742" s="136" t="s">
        <v>209</v>
      </c>
      <c r="AD742" s="9">
        <v>796</v>
      </c>
      <c r="AE742" s="9" t="s">
        <v>177</v>
      </c>
      <c r="AF742" s="136">
        <v>1</v>
      </c>
      <c r="AG742" s="142">
        <v>45914000</v>
      </c>
      <c r="AH742" s="8" t="s">
        <v>1768</v>
      </c>
      <c r="AI742" s="8" t="s">
        <v>2799</v>
      </c>
      <c r="AJ742" s="8" t="s">
        <v>2799</v>
      </c>
      <c r="AK742" s="8" t="s">
        <v>2800</v>
      </c>
      <c r="AL742" s="9">
        <v>2017</v>
      </c>
      <c r="AM742" s="9"/>
      <c r="AN742" s="137"/>
      <c r="AO742" s="9"/>
      <c r="AP742" s="9"/>
      <c r="AQ742" s="9"/>
      <c r="AR742" s="9"/>
      <c r="AS742" s="9"/>
      <c r="AT742" s="9"/>
      <c r="AU742" s="9"/>
      <c r="AV742" s="9"/>
      <c r="AW742" s="141"/>
    </row>
    <row r="743" spans="1:49" s="143" customFormat="1" ht="56.25">
      <c r="A743" s="136">
        <v>4</v>
      </c>
      <c r="B743" s="136" t="s">
        <v>2828</v>
      </c>
      <c r="C743" s="136" t="s">
        <v>131</v>
      </c>
      <c r="D743" s="136" t="s">
        <v>1209</v>
      </c>
      <c r="E743" s="136" t="s">
        <v>72</v>
      </c>
      <c r="F743" s="136">
        <v>629825</v>
      </c>
      <c r="G743" s="10" t="s">
        <v>2829</v>
      </c>
      <c r="H743" s="136">
        <v>63</v>
      </c>
      <c r="I743" s="9" t="s">
        <v>2650</v>
      </c>
      <c r="J743" s="136" t="s">
        <v>135</v>
      </c>
      <c r="K743" s="136" t="s">
        <v>136</v>
      </c>
      <c r="L743" s="140" t="s">
        <v>137</v>
      </c>
      <c r="M743" s="140" t="s">
        <v>2798</v>
      </c>
      <c r="N743" s="136" t="s">
        <v>1767</v>
      </c>
      <c r="O743" s="137">
        <v>25423.728809999997</v>
      </c>
      <c r="P743" s="137">
        <v>7.6269999999999998</v>
      </c>
      <c r="Q743" s="137">
        <v>25423.728809999997</v>
      </c>
      <c r="R743" s="137">
        <f t="shared" si="135"/>
        <v>29999.999995799993</v>
      </c>
      <c r="S743" s="140" t="str">
        <f t="shared" si="138"/>
        <v>Открытый конкурс</v>
      </c>
      <c r="T743" s="140" t="s">
        <v>131</v>
      </c>
      <c r="U743" s="140" t="s">
        <v>215</v>
      </c>
      <c r="V743" s="8">
        <f t="shared" si="139"/>
        <v>42899</v>
      </c>
      <c r="W743" s="8">
        <f t="shared" si="137"/>
        <v>42959</v>
      </c>
      <c r="X743" s="137"/>
      <c r="Y743" s="9"/>
      <c r="Z743" s="9"/>
      <c r="AA743" s="9"/>
      <c r="AB743" s="141" t="s">
        <v>2829</v>
      </c>
      <c r="AC743" s="136" t="s">
        <v>209</v>
      </c>
      <c r="AD743" s="9">
        <v>796</v>
      </c>
      <c r="AE743" s="9" t="s">
        <v>177</v>
      </c>
      <c r="AF743" s="136">
        <v>1</v>
      </c>
      <c r="AG743" s="142">
        <v>45914000</v>
      </c>
      <c r="AH743" s="8" t="s">
        <v>1768</v>
      </c>
      <c r="AI743" s="8" t="s">
        <v>2822</v>
      </c>
      <c r="AJ743" s="8" t="s">
        <v>2822</v>
      </c>
      <c r="AK743" s="8" t="s">
        <v>2823</v>
      </c>
      <c r="AL743" s="9">
        <v>2017</v>
      </c>
      <c r="AM743" s="9"/>
      <c r="AN743" s="137"/>
      <c r="AO743" s="9"/>
      <c r="AP743" s="9"/>
      <c r="AQ743" s="9"/>
      <c r="AR743" s="9"/>
      <c r="AS743" s="9"/>
      <c r="AT743" s="9"/>
      <c r="AU743" s="9"/>
      <c r="AV743" s="9"/>
      <c r="AW743" s="141"/>
    </row>
    <row r="744" spans="1:49" s="143" customFormat="1" ht="56.25">
      <c r="A744" s="136">
        <v>4</v>
      </c>
      <c r="B744" s="136" t="s">
        <v>2830</v>
      </c>
      <c r="C744" s="136" t="s">
        <v>131</v>
      </c>
      <c r="D744" s="136" t="s">
        <v>2805</v>
      </c>
      <c r="E744" s="136" t="s">
        <v>71</v>
      </c>
      <c r="F744" s="136">
        <v>629826</v>
      </c>
      <c r="G744" s="10" t="s">
        <v>2831</v>
      </c>
      <c r="H744" s="136">
        <v>62</v>
      </c>
      <c r="I744" s="9">
        <v>62</v>
      </c>
      <c r="J744" s="136" t="s">
        <v>136</v>
      </c>
      <c r="K744" s="136" t="s">
        <v>136</v>
      </c>
      <c r="L744" s="140" t="s">
        <v>137</v>
      </c>
      <c r="M744" s="140" t="s">
        <v>2814</v>
      </c>
      <c r="N744" s="136" t="s">
        <v>1767</v>
      </c>
      <c r="O744" s="137">
        <v>55084.745759999998</v>
      </c>
      <c r="P744" s="137">
        <v>22034</v>
      </c>
      <c r="Q744" s="137">
        <v>55084.745759999998</v>
      </c>
      <c r="R744" s="137">
        <f t="shared" si="135"/>
        <v>64999.999996799997</v>
      </c>
      <c r="S744" s="140" t="str">
        <f t="shared" si="138"/>
        <v>Открытый конкурс</v>
      </c>
      <c r="T744" s="140" t="s">
        <v>131</v>
      </c>
      <c r="U744" s="140" t="s">
        <v>215</v>
      </c>
      <c r="V744" s="8">
        <f t="shared" si="139"/>
        <v>42755</v>
      </c>
      <c r="W744" s="8">
        <f t="shared" si="137"/>
        <v>42815</v>
      </c>
      <c r="X744" s="137"/>
      <c r="Y744" s="9"/>
      <c r="Z744" s="9"/>
      <c r="AA744" s="9"/>
      <c r="AB744" s="141" t="s">
        <v>2831</v>
      </c>
      <c r="AC744" s="136" t="s">
        <v>209</v>
      </c>
      <c r="AD744" s="9">
        <v>796</v>
      </c>
      <c r="AE744" s="9" t="s">
        <v>177</v>
      </c>
      <c r="AF744" s="136">
        <v>1</v>
      </c>
      <c r="AG744" s="142">
        <v>45914000</v>
      </c>
      <c r="AH744" s="8" t="s">
        <v>1768</v>
      </c>
      <c r="AI744" s="8" t="s">
        <v>2799</v>
      </c>
      <c r="AJ744" s="8" t="s">
        <v>2799</v>
      </c>
      <c r="AK744" s="8" t="s">
        <v>2800</v>
      </c>
      <c r="AL744" s="9">
        <v>2017</v>
      </c>
      <c r="AM744" s="9"/>
      <c r="AN744" s="137"/>
      <c r="AO744" s="9"/>
      <c r="AP744" s="9"/>
      <c r="AQ744" s="9"/>
      <c r="AR744" s="9"/>
      <c r="AS744" s="9"/>
      <c r="AT744" s="9"/>
      <c r="AU744" s="9"/>
      <c r="AV744" s="9"/>
      <c r="AW744" s="141"/>
    </row>
    <row r="745" spans="1:49" s="143" customFormat="1" ht="56.25">
      <c r="A745" s="136">
        <v>4</v>
      </c>
      <c r="B745" s="136" t="s">
        <v>2832</v>
      </c>
      <c r="C745" s="136" t="s">
        <v>131</v>
      </c>
      <c r="D745" s="136" t="s">
        <v>2805</v>
      </c>
      <c r="E745" s="136" t="s">
        <v>71</v>
      </c>
      <c r="F745" s="136">
        <v>629827</v>
      </c>
      <c r="G745" s="10" t="s">
        <v>2833</v>
      </c>
      <c r="H745" s="136">
        <v>62</v>
      </c>
      <c r="I745" s="9">
        <v>62</v>
      </c>
      <c r="J745" s="136" t="s">
        <v>136</v>
      </c>
      <c r="K745" s="136" t="s">
        <v>136</v>
      </c>
      <c r="L745" s="140" t="s">
        <v>137</v>
      </c>
      <c r="M745" s="140" t="s">
        <v>2814</v>
      </c>
      <c r="N745" s="136" t="s">
        <v>1767</v>
      </c>
      <c r="O745" s="137">
        <v>2542.3728799999999</v>
      </c>
      <c r="P745" s="137">
        <v>2542.3728799999999</v>
      </c>
      <c r="Q745" s="137">
        <v>2542.3728799999999</v>
      </c>
      <c r="R745" s="137">
        <f t="shared" si="135"/>
        <v>2999.9999983999996</v>
      </c>
      <c r="S745" s="140" t="s">
        <v>214</v>
      </c>
      <c r="T745" s="140" t="s">
        <v>131</v>
      </c>
      <c r="U745" s="140" t="s">
        <v>215</v>
      </c>
      <c r="V745" s="8">
        <f>W745-45</f>
        <v>42770</v>
      </c>
      <c r="W745" s="8">
        <f t="shared" si="137"/>
        <v>42815</v>
      </c>
      <c r="X745" s="137"/>
      <c r="Y745" s="9"/>
      <c r="Z745" s="9"/>
      <c r="AA745" s="9"/>
      <c r="AB745" s="141" t="s">
        <v>2833</v>
      </c>
      <c r="AC745" s="136" t="s">
        <v>209</v>
      </c>
      <c r="AD745" s="9">
        <v>796</v>
      </c>
      <c r="AE745" s="9" t="s">
        <v>177</v>
      </c>
      <c r="AF745" s="136">
        <v>1</v>
      </c>
      <c r="AG745" s="142">
        <v>45914000</v>
      </c>
      <c r="AH745" s="8" t="s">
        <v>1768</v>
      </c>
      <c r="AI745" s="8" t="s">
        <v>2799</v>
      </c>
      <c r="AJ745" s="8" t="s">
        <v>2799</v>
      </c>
      <c r="AK745" s="8" t="s">
        <v>2800</v>
      </c>
      <c r="AL745" s="9">
        <v>2017</v>
      </c>
      <c r="AM745" s="9"/>
      <c r="AN745" s="137"/>
      <c r="AO745" s="9"/>
      <c r="AP745" s="9"/>
      <c r="AQ745" s="9"/>
      <c r="AR745" s="9"/>
      <c r="AS745" s="9"/>
      <c r="AT745" s="9"/>
      <c r="AU745" s="9"/>
      <c r="AV745" s="9"/>
      <c r="AW745" s="141"/>
    </row>
    <row r="746" spans="1:49" s="143" customFormat="1" ht="56.25">
      <c r="A746" s="136">
        <v>4</v>
      </c>
      <c r="B746" s="136" t="s">
        <v>2834</v>
      </c>
      <c r="C746" s="136" t="s">
        <v>131</v>
      </c>
      <c r="D746" s="136" t="s">
        <v>2805</v>
      </c>
      <c r="E746" s="136" t="s">
        <v>66</v>
      </c>
      <c r="F746" s="136">
        <v>629828</v>
      </c>
      <c r="G746" s="10" t="s">
        <v>2835</v>
      </c>
      <c r="H746" s="136">
        <v>62</v>
      </c>
      <c r="I746" s="9" t="s">
        <v>2590</v>
      </c>
      <c r="J746" s="136" t="s">
        <v>135</v>
      </c>
      <c r="K746" s="136" t="s">
        <v>136</v>
      </c>
      <c r="L746" s="140" t="s">
        <v>137</v>
      </c>
      <c r="M746" s="140" t="s">
        <v>2798</v>
      </c>
      <c r="N746" s="136" t="s">
        <v>1767</v>
      </c>
      <c r="O746" s="137">
        <v>12711.86441</v>
      </c>
      <c r="P746" s="137">
        <v>6356</v>
      </c>
      <c r="Q746" s="137">
        <v>12711.86441</v>
      </c>
      <c r="R746" s="137">
        <f t="shared" si="135"/>
        <v>15000.0000038</v>
      </c>
      <c r="S746" s="140" t="str">
        <f t="shared" ref="S746:S753" si="140">IF(R746&gt;10000,"Открытый конкурс","Открытый запрос предложений")</f>
        <v>Открытый конкурс</v>
      </c>
      <c r="T746" s="140" t="s">
        <v>131</v>
      </c>
      <c r="U746" s="140" t="s">
        <v>215</v>
      </c>
      <c r="V746" s="8">
        <f t="shared" ref="V746:V753" si="141">W746-60</f>
        <v>42918</v>
      </c>
      <c r="W746" s="8">
        <f t="shared" si="137"/>
        <v>42978</v>
      </c>
      <c r="X746" s="137"/>
      <c r="Y746" s="9"/>
      <c r="Z746" s="9"/>
      <c r="AA746" s="9"/>
      <c r="AB746" s="141" t="s">
        <v>2835</v>
      </c>
      <c r="AC746" s="136" t="s">
        <v>209</v>
      </c>
      <c r="AD746" s="9">
        <v>796</v>
      </c>
      <c r="AE746" s="9" t="s">
        <v>177</v>
      </c>
      <c r="AF746" s="136">
        <v>1</v>
      </c>
      <c r="AG746" s="142">
        <v>45914000</v>
      </c>
      <c r="AH746" s="8" t="s">
        <v>1768</v>
      </c>
      <c r="AI746" s="8" t="s">
        <v>2836</v>
      </c>
      <c r="AJ746" s="8" t="s">
        <v>2836</v>
      </c>
      <c r="AK746" s="8" t="s">
        <v>2837</v>
      </c>
      <c r="AL746" s="9">
        <v>2017</v>
      </c>
      <c r="AM746" s="9"/>
      <c r="AN746" s="137"/>
      <c r="AO746" s="9"/>
      <c r="AP746" s="9"/>
      <c r="AQ746" s="9"/>
      <c r="AR746" s="9"/>
      <c r="AS746" s="9"/>
      <c r="AT746" s="9"/>
      <c r="AU746" s="9"/>
      <c r="AV746" s="9"/>
      <c r="AW746" s="141"/>
    </row>
    <row r="747" spans="1:49" s="143" customFormat="1" ht="56.25">
      <c r="A747" s="136">
        <v>4</v>
      </c>
      <c r="B747" s="136" t="s">
        <v>2838</v>
      </c>
      <c r="C747" s="136" t="s">
        <v>131</v>
      </c>
      <c r="D747" s="136" t="s">
        <v>1209</v>
      </c>
      <c r="E747" s="136" t="s">
        <v>71</v>
      </c>
      <c r="F747" s="136">
        <v>629829</v>
      </c>
      <c r="G747" s="10" t="s">
        <v>2839</v>
      </c>
      <c r="H747" s="136">
        <v>62</v>
      </c>
      <c r="I747" s="9">
        <v>62</v>
      </c>
      <c r="J747" s="136" t="s">
        <v>136</v>
      </c>
      <c r="K747" s="136" t="s">
        <v>135</v>
      </c>
      <c r="L747" s="140" t="s">
        <v>137</v>
      </c>
      <c r="M747" s="140" t="s">
        <v>2803</v>
      </c>
      <c r="N747" s="136" t="s">
        <v>1767</v>
      </c>
      <c r="O747" s="137">
        <v>10169.491529999999</v>
      </c>
      <c r="P747" s="137">
        <v>2542</v>
      </c>
      <c r="Q747" s="137">
        <v>10169.491529999999</v>
      </c>
      <c r="R747" s="137">
        <f t="shared" si="135"/>
        <v>12000.000005399999</v>
      </c>
      <c r="S747" s="140" t="str">
        <f t="shared" si="140"/>
        <v>Открытый конкурс</v>
      </c>
      <c r="T747" s="140" t="s">
        <v>131</v>
      </c>
      <c r="U747" s="140" t="s">
        <v>215</v>
      </c>
      <c r="V747" s="8">
        <f t="shared" si="141"/>
        <v>42887</v>
      </c>
      <c r="W747" s="8">
        <f t="shared" si="137"/>
        <v>42947</v>
      </c>
      <c r="X747" s="137"/>
      <c r="Y747" s="9"/>
      <c r="Z747" s="9"/>
      <c r="AA747" s="9"/>
      <c r="AB747" s="141" t="s">
        <v>2839</v>
      </c>
      <c r="AC747" s="136" t="s">
        <v>209</v>
      </c>
      <c r="AD747" s="9">
        <v>796</v>
      </c>
      <c r="AE747" s="9" t="s">
        <v>177</v>
      </c>
      <c r="AF747" s="136">
        <v>1</v>
      </c>
      <c r="AG747" s="142">
        <v>45914000</v>
      </c>
      <c r="AH747" s="8" t="s">
        <v>1768</v>
      </c>
      <c r="AI747" s="8" t="s">
        <v>2840</v>
      </c>
      <c r="AJ747" s="8" t="s">
        <v>2840</v>
      </c>
      <c r="AK747" s="8" t="s">
        <v>2841</v>
      </c>
      <c r="AL747" s="9">
        <v>2017</v>
      </c>
      <c r="AM747" s="9"/>
      <c r="AN747" s="137"/>
      <c r="AO747" s="9"/>
      <c r="AP747" s="9"/>
      <c r="AQ747" s="9"/>
      <c r="AR747" s="9"/>
      <c r="AS747" s="9"/>
      <c r="AT747" s="9"/>
      <c r="AU747" s="9"/>
      <c r="AV747" s="9"/>
      <c r="AW747" s="141"/>
    </row>
    <row r="748" spans="1:49" s="143" customFormat="1" ht="56.25">
      <c r="A748" s="136">
        <v>4</v>
      </c>
      <c r="B748" s="136" t="s">
        <v>2842</v>
      </c>
      <c r="C748" s="136" t="s">
        <v>131</v>
      </c>
      <c r="D748" s="136" t="s">
        <v>1209</v>
      </c>
      <c r="E748" s="136" t="s">
        <v>71</v>
      </c>
      <c r="F748" s="136">
        <v>629830</v>
      </c>
      <c r="G748" s="10" t="s">
        <v>2843</v>
      </c>
      <c r="H748" s="136">
        <v>63</v>
      </c>
      <c r="I748" s="9" t="s">
        <v>2650</v>
      </c>
      <c r="J748" s="136" t="s">
        <v>135</v>
      </c>
      <c r="K748" s="136" t="s">
        <v>136</v>
      </c>
      <c r="L748" s="140" t="s">
        <v>137</v>
      </c>
      <c r="M748" s="140" t="s">
        <v>2803</v>
      </c>
      <c r="N748" s="136" t="s">
        <v>1767</v>
      </c>
      <c r="O748" s="137">
        <v>50847.457630000004</v>
      </c>
      <c r="P748" s="137">
        <v>0</v>
      </c>
      <c r="Q748" s="137">
        <v>50847.457630000004</v>
      </c>
      <c r="R748" s="137">
        <f t="shared" si="135"/>
        <v>60000.000003400004</v>
      </c>
      <c r="S748" s="140" t="str">
        <f t="shared" si="140"/>
        <v>Открытый конкурс</v>
      </c>
      <c r="T748" s="140" t="s">
        <v>131</v>
      </c>
      <c r="U748" s="140" t="s">
        <v>215</v>
      </c>
      <c r="V748" s="8">
        <f t="shared" si="141"/>
        <v>42960</v>
      </c>
      <c r="W748" s="8">
        <f t="shared" si="137"/>
        <v>43020</v>
      </c>
      <c r="X748" s="137"/>
      <c r="Y748" s="9"/>
      <c r="Z748" s="9"/>
      <c r="AA748" s="9"/>
      <c r="AB748" s="141" t="s">
        <v>2843</v>
      </c>
      <c r="AC748" s="136" t="s">
        <v>209</v>
      </c>
      <c r="AD748" s="9">
        <v>796</v>
      </c>
      <c r="AE748" s="9" t="s">
        <v>177</v>
      </c>
      <c r="AF748" s="136">
        <v>1</v>
      </c>
      <c r="AG748" s="142">
        <v>45914000</v>
      </c>
      <c r="AH748" s="8" t="s">
        <v>1768</v>
      </c>
      <c r="AI748" s="8" t="s">
        <v>2844</v>
      </c>
      <c r="AJ748" s="8" t="s">
        <v>2844</v>
      </c>
      <c r="AK748" s="8" t="s">
        <v>2845</v>
      </c>
      <c r="AL748" s="9">
        <v>2018</v>
      </c>
      <c r="AM748" s="9"/>
      <c r="AN748" s="137"/>
      <c r="AO748" s="9"/>
      <c r="AP748" s="9"/>
      <c r="AQ748" s="9"/>
      <c r="AR748" s="9"/>
      <c r="AS748" s="9"/>
      <c r="AT748" s="9"/>
      <c r="AU748" s="9"/>
      <c r="AV748" s="9"/>
      <c r="AW748" s="141"/>
    </row>
    <row r="749" spans="1:49" s="143" customFormat="1" ht="56.25">
      <c r="A749" s="136">
        <v>4</v>
      </c>
      <c r="B749" s="136" t="s">
        <v>2846</v>
      </c>
      <c r="C749" s="136" t="s">
        <v>131</v>
      </c>
      <c r="D749" s="136" t="s">
        <v>2847</v>
      </c>
      <c r="E749" s="136" t="s">
        <v>71</v>
      </c>
      <c r="F749" s="136">
        <v>629831</v>
      </c>
      <c r="G749" s="10" t="s">
        <v>2848</v>
      </c>
      <c r="H749" s="136">
        <v>62</v>
      </c>
      <c r="I749" s="9">
        <v>62</v>
      </c>
      <c r="J749" s="136" t="s">
        <v>136</v>
      </c>
      <c r="K749" s="136" t="s">
        <v>136</v>
      </c>
      <c r="L749" s="140" t="s">
        <v>137</v>
      </c>
      <c r="M749" s="140" t="s">
        <v>2814</v>
      </c>
      <c r="N749" s="136" t="s">
        <v>1767</v>
      </c>
      <c r="O749" s="137">
        <v>42372.881359999999</v>
      </c>
      <c r="P749" s="137">
        <v>0</v>
      </c>
      <c r="Q749" s="137">
        <v>42372.881359999999</v>
      </c>
      <c r="R749" s="137">
        <f t="shared" si="135"/>
        <v>50000.0000048</v>
      </c>
      <c r="S749" s="140" t="str">
        <f t="shared" si="140"/>
        <v>Открытый конкурс</v>
      </c>
      <c r="T749" s="140" t="s">
        <v>131</v>
      </c>
      <c r="U749" s="140" t="s">
        <v>215</v>
      </c>
      <c r="V749" s="8">
        <f t="shared" si="141"/>
        <v>43021</v>
      </c>
      <c r="W749" s="8">
        <f t="shared" si="137"/>
        <v>43081</v>
      </c>
      <c r="X749" s="137"/>
      <c r="Y749" s="9"/>
      <c r="Z749" s="9"/>
      <c r="AA749" s="9"/>
      <c r="AB749" s="141" t="s">
        <v>2848</v>
      </c>
      <c r="AC749" s="136" t="s">
        <v>209</v>
      </c>
      <c r="AD749" s="9">
        <v>796</v>
      </c>
      <c r="AE749" s="9" t="s">
        <v>177</v>
      </c>
      <c r="AF749" s="136">
        <v>1</v>
      </c>
      <c r="AG749" s="142">
        <v>45914000</v>
      </c>
      <c r="AH749" s="8" t="s">
        <v>1768</v>
      </c>
      <c r="AI749" s="8" t="s">
        <v>2849</v>
      </c>
      <c r="AJ749" s="8" t="s">
        <v>2849</v>
      </c>
      <c r="AK749" s="8" t="s">
        <v>2850</v>
      </c>
      <c r="AL749" s="9">
        <v>2018</v>
      </c>
      <c r="AM749" s="9"/>
      <c r="AN749" s="137"/>
      <c r="AO749" s="9"/>
      <c r="AP749" s="9"/>
      <c r="AQ749" s="9"/>
      <c r="AR749" s="9"/>
      <c r="AS749" s="9"/>
      <c r="AT749" s="9"/>
      <c r="AU749" s="9"/>
      <c r="AV749" s="9"/>
      <c r="AW749" s="141"/>
    </row>
    <row r="750" spans="1:49" s="143" customFormat="1" ht="56.25">
      <c r="A750" s="136">
        <v>4</v>
      </c>
      <c r="B750" s="136" t="s">
        <v>2851</v>
      </c>
      <c r="C750" s="136" t="s">
        <v>131</v>
      </c>
      <c r="D750" s="136" t="s">
        <v>2847</v>
      </c>
      <c r="E750" s="136" t="s">
        <v>71</v>
      </c>
      <c r="F750" s="136">
        <v>629832</v>
      </c>
      <c r="G750" s="10" t="s">
        <v>2852</v>
      </c>
      <c r="H750" s="136">
        <v>62</v>
      </c>
      <c r="I750" s="9">
        <v>62</v>
      </c>
      <c r="J750" s="136" t="s">
        <v>136</v>
      </c>
      <c r="K750" s="136" t="s">
        <v>136</v>
      </c>
      <c r="L750" s="140" t="s">
        <v>137</v>
      </c>
      <c r="M750" s="140" t="s">
        <v>2814</v>
      </c>
      <c r="N750" s="136" t="s">
        <v>1767</v>
      </c>
      <c r="O750" s="137">
        <v>169491.52541999999</v>
      </c>
      <c r="P750" s="137">
        <v>14124.234</v>
      </c>
      <c r="Q750" s="137">
        <v>169491.52541999999</v>
      </c>
      <c r="R750" s="137">
        <f t="shared" si="135"/>
        <v>199999.99999559997</v>
      </c>
      <c r="S750" s="140" t="str">
        <f t="shared" si="140"/>
        <v>Открытый конкурс</v>
      </c>
      <c r="T750" s="140" t="s">
        <v>131</v>
      </c>
      <c r="U750" s="140" t="s">
        <v>215</v>
      </c>
      <c r="V750" s="8">
        <f t="shared" si="141"/>
        <v>42960</v>
      </c>
      <c r="W750" s="8">
        <f t="shared" si="137"/>
        <v>43020</v>
      </c>
      <c r="X750" s="137"/>
      <c r="Y750" s="9"/>
      <c r="Z750" s="9"/>
      <c r="AA750" s="9"/>
      <c r="AB750" s="141" t="s">
        <v>2852</v>
      </c>
      <c r="AC750" s="136" t="s">
        <v>209</v>
      </c>
      <c r="AD750" s="9">
        <v>796</v>
      </c>
      <c r="AE750" s="9" t="s">
        <v>177</v>
      </c>
      <c r="AF750" s="136">
        <v>1</v>
      </c>
      <c r="AG750" s="142">
        <v>45914000</v>
      </c>
      <c r="AH750" s="8" t="s">
        <v>1768</v>
      </c>
      <c r="AI750" s="8" t="s">
        <v>2844</v>
      </c>
      <c r="AJ750" s="8" t="s">
        <v>2844</v>
      </c>
      <c r="AK750" s="8" t="s">
        <v>2845</v>
      </c>
      <c r="AL750" s="9">
        <v>2017</v>
      </c>
      <c r="AM750" s="9"/>
      <c r="AN750" s="137"/>
      <c r="AO750" s="9"/>
      <c r="AP750" s="9"/>
      <c r="AQ750" s="9"/>
      <c r="AR750" s="9"/>
      <c r="AS750" s="9"/>
      <c r="AT750" s="9"/>
      <c r="AU750" s="9"/>
      <c r="AV750" s="9"/>
      <c r="AW750" s="141"/>
    </row>
    <row r="751" spans="1:49" s="143" customFormat="1" ht="56.25">
      <c r="A751" s="136">
        <v>4</v>
      </c>
      <c r="B751" s="136" t="s">
        <v>2853</v>
      </c>
      <c r="C751" s="136" t="s">
        <v>131</v>
      </c>
      <c r="D751" s="136" t="s">
        <v>1209</v>
      </c>
      <c r="E751" s="136" t="s">
        <v>71</v>
      </c>
      <c r="F751" s="136">
        <v>629833</v>
      </c>
      <c r="G751" s="10" t="s">
        <v>2854</v>
      </c>
      <c r="H751" s="136">
        <v>62</v>
      </c>
      <c r="I751" s="9">
        <v>62</v>
      </c>
      <c r="J751" s="136" t="s">
        <v>136</v>
      </c>
      <c r="K751" s="136" t="s">
        <v>136</v>
      </c>
      <c r="L751" s="140" t="s">
        <v>137</v>
      </c>
      <c r="M751" s="140" t="s">
        <v>2803</v>
      </c>
      <c r="N751" s="136" t="s">
        <v>1767</v>
      </c>
      <c r="O751" s="137">
        <v>38000</v>
      </c>
      <c r="P751" s="137">
        <v>25333.332999999999</v>
      </c>
      <c r="Q751" s="137">
        <v>38000</v>
      </c>
      <c r="R751" s="137">
        <f t="shared" si="135"/>
        <v>44840</v>
      </c>
      <c r="S751" s="140" t="str">
        <f t="shared" si="140"/>
        <v>Открытый конкурс</v>
      </c>
      <c r="T751" s="140" t="s">
        <v>131</v>
      </c>
      <c r="U751" s="140" t="s">
        <v>215</v>
      </c>
      <c r="V751" s="8">
        <f t="shared" si="141"/>
        <v>42755</v>
      </c>
      <c r="W751" s="8">
        <f t="shared" si="137"/>
        <v>42815</v>
      </c>
      <c r="X751" s="137"/>
      <c r="Y751" s="9"/>
      <c r="Z751" s="9"/>
      <c r="AA751" s="9"/>
      <c r="AB751" s="141" t="s">
        <v>2854</v>
      </c>
      <c r="AC751" s="136" t="s">
        <v>209</v>
      </c>
      <c r="AD751" s="9">
        <v>796</v>
      </c>
      <c r="AE751" s="9" t="s">
        <v>177</v>
      </c>
      <c r="AF751" s="136">
        <v>1</v>
      </c>
      <c r="AG751" s="142">
        <v>45914000</v>
      </c>
      <c r="AH751" s="8" t="s">
        <v>1768</v>
      </c>
      <c r="AI751" s="8" t="s">
        <v>2799</v>
      </c>
      <c r="AJ751" s="8" t="s">
        <v>2799</v>
      </c>
      <c r="AK751" s="8" t="s">
        <v>2800</v>
      </c>
      <c r="AL751" s="9">
        <v>2017</v>
      </c>
      <c r="AM751" s="9"/>
      <c r="AN751" s="137"/>
      <c r="AO751" s="9"/>
      <c r="AP751" s="9"/>
      <c r="AQ751" s="9"/>
      <c r="AR751" s="9"/>
      <c r="AS751" s="9"/>
      <c r="AT751" s="9"/>
      <c r="AU751" s="9"/>
      <c r="AV751" s="9"/>
      <c r="AW751" s="141"/>
    </row>
    <row r="752" spans="1:49" s="143" customFormat="1" ht="56.25">
      <c r="A752" s="136">
        <v>4</v>
      </c>
      <c r="B752" s="136" t="s">
        <v>2855</v>
      </c>
      <c r="C752" s="136" t="s">
        <v>131</v>
      </c>
      <c r="D752" s="136" t="s">
        <v>2847</v>
      </c>
      <c r="E752" s="136" t="s">
        <v>72</v>
      </c>
      <c r="F752" s="136">
        <v>629834</v>
      </c>
      <c r="G752" s="10" t="s">
        <v>2856</v>
      </c>
      <c r="H752" s="136">
        <v>62</v>
      </c>
      <c r="I752" s="9">
        <v>62</v>
      </c>
      <c r="J752" s="136" t="s">
        <v>136</v>
      </c>
      <c r="K752" s="136" t="s">
        <v>136</v>
      </c>
      <c r="L752" s="140" t="s">
        <v>137</v>
      </c>
      <c r="M752" s="140" t="s">
        <v>2798</v>
      </c>
      <c r="N752" s="136" t="s">
        <v>1767</v>
      </c>
      <c r="O752" s="137">
        <v>144067.79661000002</v>
      </c>
      <c r="P752" s="137">
        <v>20000</v>
      </c>
      <c r="Q752" s="137">
        <v>144067.79661000002</v>
      </c>
      <c r="R752" s="137">
        <f t="shared" si="135"/>
        <v>169999.99999980003</v>
      </c>
      <c r="S752" s="140" t="str">
        <f t="shared" si="140"/>
        <v>Открытый конкурс</v>
      </c>
      <c r="T752" s="140" t="s">
        <v>131</v>
      </c>
      <c r="U752" s="140" t="s">
        <v>215</v>
      </c>
      <c r="V752" s="8">
        <f t="shared" si="141"/>
        <v>42837</v>
      </c>
      <c r="W752" s="8">
        <f t="shared" si="137"/>
        <v>42897</v>
      </c>
      <c r="X752" s="137"/>
      <c r="Y752" s="9"/>
      <c r="Z752" s="9"/>
      <c r="AA752" s="9"/>
      <c r="AB752" s="141" t="s">
        <v>2856</v>
      </c>
      <c r="AC752" s="136" t="s">
        <v>209</v>
      </c>
      <c r="AD752" s="9">
        <v>796</v>
      </c>
      <c r="AE752" s="9" t="s">
        <v>177</v>
      </c>
      <c r="AF752" s="136">
        <v>1</v>
      </c>
      <c r="AG752" s="142">
        <v>45914000</v>
      </c>
      <c r="AH752" s="8" t="s">
        <v>1768</v>
      </c>
      <c r="AI752" s="8" t="s">
        <v>2857</v>
      </c>
      <c r="AJ752" s="8" t="s">
        <v>2857</v>
      </c>
      <c r="AK752" s="8" t="s">
        <v>2808</v>
      </c>
      <c r="AL752" s="9">
        <v>2017</v>
      </c>
      <c r="AM752" s="9"/>
      <c r="AN752" s="137"/>
      <c r="AO752" s="9"/>
      <c r="AP752" s="9"/>
      <c r="AQ752" s="9"/>
      <c r="AR752" s="9"/>
      <c r="AS752" s="9"/>
      <c r="AT752" s="9"/>
      <c r="AU752" s="9"/>
      <c r="AV752" s="9"/>
      <c r="AW752" s="141"/>
    </row>
    <row r="753" spans="1:49" s="143" customFormat="1" ht="56.25">
      <c r="A753" s="136">
        <v>4</v>
      </c>
      <c r="B753" s="136" t="s">
        <v>2858</v>
      </c>
      <c r="C753" s="136" t="s">
        <v>131</v>
      </c>
      <c r="D753" s="136" t="s">
        <v>2847</v>
      </c>
      <c r="E753" s="136" t="s">
        <v>72</v>
      </c>
      <c r="F753" s="136">
        <v>629836</v>
      </c>
      <c r="G753" s="10" t="s">
        <v>2859</v>
      </c>
      <c r="H753" s="136">
        <v>63</v>
      </c>
      <c r="I753" s="9" t="s">
        <v>2650</v>
      </c>
      <c r="J753" s="136" t="s">
        <v>135</v>
      </c>
      <c r="K753" s="136" t="s">
        <v>136</v>
      </c>
      <c r="L753" s="140" t="s">
        <v>137</v>
      </c>
      <c r="M753" s="140" t="s">
        <v>2798</v>
      </c>
      <c r="N753" s="136" t="s">
        <v>1767</v>
      </c>
      <c r="O753" s="137">
        <v>33898.305079999998</v>
      </c>
      <c r="P753" s="137">
        <v>20000</v>
      </c>
      <c r="Q753" s="137">
        <v>33898.305079999998</v>
      </c>
      <c r="R753" s="137">
        <f t="shared" si="135"/>
        <v>39999.999994399994</v>
      </c>
      <c r="S753" s="140" t="str">
        <f t="shared" si="140"/>
        <v>Открытый конкурс</v>
      </c>
      <c r="T753" s="140" t="s">
        <v>131</v>
      </c>
      <c r="U753" s="140" t="s">
        <v>215</v>
      </c>
      <c r="V753" s="8">
        <f t="shared" si="141"/>
        <v>42687</v>
      </c>
      <c r="W753" s="8">
        <f t="shared" si="137"/>
        <v>42747</v>
      </c>
      <c r="X753" s="137"/>
      <c r="Y753" s="9"/>
      <c r="Z753" s="9"/>
      <c r="AA753" s="9"/>
      <c r="AB753" s="141" t="s">
        <v>2859</v>
      </c>
      <c r="AC753" s="136" t="s">
        <v>209</v>
      </c>
      <c r="AD753" s="9">
        <v>796</v>
      </c>
      <c r="AE753" s="9" t="s">
        <v>177</v>
      </c>
      <c r="AF753" s="136">
        <v>1</v>
      </c>
      <c r="AG753" s="142">
        <v>45914000</v>
      </c>
      <c r="AH753" s="8" t="s">
        <v>1768</v>
      </c>
      <c r="AI753" s="8" t="s">
        <v>2860</v>
      </c>
      <c r="AJ753" s="8" t="s">
        <v>2860</v>
      </c>
      <c r="AK753" s="8" t="s">
        <v>2861</v>
      </c>
      <c r="AL753" s="9">
        <v>2017</v>
      </c>
      <c r="AM753" s="9"/>
      <c r="AN753" s="137"/>
      <c r="AO753" s="9"/>
      <c r="AP753" s="9"/>
      <c r="AQ753" s="9"/>
      <c r="AR753" s="9"/>
      <c r="AS753" s="9"/>
      <c r="AT753" s="9"/>
      <c r="AU753" s="9"/>
      <c r="AV753" s="9"/>
      <c r="AW753" s="141"/>
    </row>
    <row r="754" spans="1:49" s="193" customFormat="1" ht="64.5" customHeight="1">
      <c r="A754" s="165">
        <v>7</v>
      </c>
      <c r="B754" s="165" t="s">
        <v>2862</v>
      </c>
      <c r="C754" s="183" t="s">
        <v>131</v>
      </c>
      <c r="D754" s="165" t="s">
        <v>1209</v>
      </c>
      <c r="E754" s="136" t="s">
        <v>71</v>
      </c>
      <c r="F754" s="184">
        <v>629678</v>
      </c>
      <c r="G754" s="185" t="s">
        <v>2863</v>
      </c>
      <c r="H754" s="186" t="s">
        <v>2864</v>
      </c>
      <c r="I754" s="165" t="s">
        <v>2069</v>
      </c>
      <c r="J754" s="165" t="s">
        <v>5241</v>
      </c>
      <c r="K754" s="165" t="s">
        <v>136</v>
      </c>
      <c r="L754" s="165" t="s">
        <v>2865</v>
      </c>
      <c r="M754" s="165" t="s">
        <v>2866</v>
      </c>
      <c r="N754" s="165" t="s">
        <v>2867</v>
      </c>
      <c r="O754" s="187">
        <v>84745.762711864416</v>
      </c>
      <c r="P754" s="187">
        <v>84745.762711864416</v>
      </c>
      <c r="Q754" s="188">
        <f>R754/1.18</f>
        <v>84745.762711864416</v>
      </c>
      <c r="R754" s="188">
        <v>100000</v>
      </c>
      <c r="S754" s="189" t="s">
        <v>73</v>
      </c>
      <c r="T754" s="190" t="s">
        <v>131</v>
      </c>
      <c r="U754" s="140" t="s">
        <v>156</v>
      </c>
      <c r="V754" s="191">
        <f>W754</f>
        <v>42716</v>
      </c>
      <c r="W754" s="191">
        <f>AI754-20</f>
        <v>42716</v>
      </c>
      <c r="X754" s="10" t="s">
        <v>2868</v>
      </c>
      <c r="Y754" s="141" t="s">
        <v>2869</v>
      </c>
      <c r="Z754" s="139">
        <v>7714084055</v>
      </c>
      <c r="AA754" s="139">
        <v>774501001</v>
      </c>
      <c r="AB754" s="10" t="s">
        <v>2870</v>
      </c>
      <c r="AC754" s="192" t="s">
        <v>567</v>
      </c>
      <c r="AD754" s="165">
        <v>796</v>
      </c>
      <c r="AE754" s="165" t="s">
        <v>555</v>
      </c>
      <c r="AF754" s="165">
        <v>1</v>
      </c>
      <c r="AG754" s="165">
        <v>45</v>
      </c>
      <c r="AH754" s="183" t="s">
        <v>197</v>
      </c>
      <c r="AI754" s="191">
        <v>42736</v>
      </c>
      <c r="AJ754" s="191">
        <f>AI754</f>
        <v>42736</v>
      </c>
      <c r="AK754" s="191">
        <v>43100</v>
      </c>
      <c r="AL754" s="186">
        <v>2017</v>
      </c>
      <c r="AM754" s="191" t="s">
        <v>2871</v>
      </c>
      <c r="AN754" s="137"/>
      <c r="AO754" s="9"/>
      <c r="AP754" s="9"/>
      <c r="AQ754" s="9"/>
      <c r="AR754" s="9"/>
      <c r="AS754" s="9"/>
      <c r="AT754" s="9"/>
      <c r="AU754" s="9"/>
      <c r="AV754" s="9"/>
      <c r="AW754" s="165" t="s">
        <v>2871</v>
      </c>
    </row>
    <row r="755" spans="1:49" s="193" customFormat="1" ht="54" customHeight="1">
      <c r="A755" s="165">
        <v>7</v>
      </c>
      <c r="B755" s="165" t="s">
        <v>2873</v>
      </c>
      <c r="C755" s="183" t="s">
        <v>131</v>
      </c>
      <c r="D755" s="165" t="s">
        <v>1209</v>
      </c>
      <c r="E755" s="136" t="s">
        <v>71</v>
      </c>
      <c r="F755" s="184">
        <v>629680</v>
      </c>
      <c r="G755" s="185" t="s">
        <v>2874</v>
      </c>
      <c r="H755" s="186" t="s">
        <v>2864</v>
      </c>
      <c r="I755" s="165" t="s">
        <v>2069</v>
      </c>
      <c r="J755" s="165" t="s">
        <v>5241</v>
      </c>
      <c r="K755" s="165" t="s">
        <v>136</v>
      </c>
      <c r="L755" s="165" t="s">
        <v>2865</v>
      </c>
      <c r="M755" s="165" t="s">
        <v>2866</v>
      </c>
      <c r="N755" s="165" t="s">
        <v>2867</v>
      </c>
      <c r="O755" s="187">
        <v>59322.03389830509</v>
      </c>
      <c r="P755" s="187">
        <v>59322.03389830509</v>
      </c>
      <c r="Q755" s="188">
        <f t="shared" ref="Q755:Q756" si="142">R755/1.18</f>
        <v>59322.03389830509</v>
      </c>
      <c r="R755" s="188">
        <v>70000</v>
      </c>
      <c r="S755" s="189" t="s">
        <v>73</v>
      </c>
      <c r="T755" s="190" t="s">
        <v>131</v>
      </c>
      <c r="U755" s="140" t="s">
        <v>156</v>
      </c>
      <c r="V755" s="191">
        <f t="shared" ref="V755:V756" si="143">W755</f>
        <v>42716</v>
      </c>
      <c r="W755" s="191">
        <f t="shared" ref="W755:W756" si="144">AI755-20</f>
        <v>42716</v>
      </c>
      <c r="X755" s="10" t="s">
        <v>2868</v>
      </c>
      <c r="Y755" s="141" t="s">
        <v>2875</v>
      </c>
      <c r="Z755" s="139">
        <v>7710709394</v>
      </c>
      <c r="AA755" s="139">
        <v>771001001</v>
      </c>
      <c r="AB755" s="10" t="s">
        <v>2876</v>
      </c>
      <c r="AC755" s="192" t="s">
        <v>567</v>
      </c>
      <c r="AD755" s="165">
        <v>796</v>
      </c>
      <c r="AE755" s="165" t="s">
        <v>555</v>
      </c>
      <c r="AF755" s="165">
        <v>1</v>
      </c>
      <c r="AG755" s="165">
        <v>45</v>
      </c>
      <c r="AH755" s="183" t="s">
        <v>197</v>
      </c>
      <c r="AI755" s="191">
        <v>42736</v>
      </c>
      <c r="AJ755" s="191">
        <f t="shared" ref="AJ755:AJ756" si="145">AI755</f>
        <v>42736</v>
      </c>
      <c r="AK755" s="191">
        <v>43100</v>
      </c>
      <c r="AL755" s="186">
        <v>2017</v>
      </c>
      <c r="AM755" s="191" t="s">
        <v>2877</v>
      </c>
      <c r="AN755" s="137"/>
      <c r="AO755" s="9"/>
      <c r="AP755" s="9"/>
      <c r="AQ755" s="9"/>
      <c r="AR755" s="9"/>
      <c r="AS755" s="9"/>
      <c r="AT755" s="9"/>
      <c r="AU755" s="9"/>
      <c r="AV755" s="9"/>
      <c r="AW755" s="165" t="s">
        <v>2877</v>
      </c>
    </row>
    <row r="756" spans="1:49" s="193" customFormat="1" ht="54.75" customHeight="1">
      <c r="A756" s="165">
        <v>7</v>
      </c>
      <c r="B756" s="165" t="s">
        <v>2878</v>
      </c>
      <c r="C756" s="183" t="s">
        <v>131</v>
      </c>
      <c r="D756" s="165" t="s">
        <v>1209</v>
      </c>
      <c r="E756" s="136" t="s">
        <v>71</v>
      </c>
      <c r="F756" s="184">
        <v>629684</v>
      </c>
      <c r="G756" s="185" t="s">
        <v>2879</v>
      </c>
      <c r="H756" s="186" t="s">
        <v>2864</v>
      </c>
      <c r="I756" s="165" t="s">
        <v>2069</v>
      </c>
      <c r="J756" s="165" t="s">
        <v>5241</v>
      </c>
      <c r="K756" s="165" t="s">
        <v>136</v>
      </c>
      <c r="L756" s="165" t="s">
        <v>2865</v>
      </c>
      <c r="M756" s="165" t="s">
        <v>2866</v>
      </c>
      <c r="N756" s="165" t="s">
        <v>2867</v>
      </c>
      <c r="O756" s="187">
        <v>25423.728813559323</v>
      </c>
      <c r="P756" s="187">
        <v>25423.728813559323</v>
      </c>
      <c r="Q756" s="188">
        <f t="shared" si="142"/>
        <v>25423.728813559323</v>
      </c>
      <c r="R756" s="188">
        <v>30000</v>
      </c>
      <c r="S756" s="189" t="s">
        <v>73</v>
      </c>
      <c r="T756" s="190" t="s">
        <v>131</v>
      </c>
      <c r="U756" s="140" t="s">
        <v>156</v>
      </c>
      <c r="V756" s="191">
        <f t="shared" si="143"/>
        <v>42716</v>
      </c>
      <c r="W756" s="191">
        <f t="shared" si="144"/>
        <v>42716</v>
      </c>
      <c r="X756" s="10" t="s">
        <v>2868</v>
      </c>
      <c r="Y756" s="141" t="s">
        <v>2880</v>
      </c>
      <c r="Z756" s="139">
        <v>5041020693</v>
      </c>
      <c r="AA756" s="139">
        <v>504101001</v>
      </c>
      <c r="AB756" s="10" t="s">
        <v>2876</v>
      </c>
      <c r="AC756" s="192" t="s">
        <v>567</v>
      </c>
      <c r="AD756" s="165">
        <v>796</v>
      </c>
      <c r="AE756" s="165" t="s">
        <v>555</v>
      </c>
      <c r="AF756" s="165">
        <v>1</v>
      </c>
      <c r="AG756" s="165">
        <v>46</v>
      </c>
      <c r="AH756" s="183" t="s">
        <v>201</v>
      </c>
      <c r="AI756" s="191">
        <v>42736</v>
      </c>
      <c r="AJ756" s="191">
        <f t="shared" si="145"/>
        <v>42736</v>
      </c>
      <c r="AK756" s="191">
        <v>43100</v>
      </c>
      <c r="AL756" s="186">
        <v>2017</v>
      </c>
      <c r="AM756" s="191" t="s">
        <v>2877</v>
      </c>
      <c r="AN756" s="137"/>
      <c r="AO756" s="9"/>
      <c r="AP756" s="9"/>
      <c r="AQ756" s="9"/>
      <c r="AR756" s="9"/>
      <c r="AS756" s="9"/>
      <c r="AT756" s="9"/>
      <c r="AU756" s="9"/>
      <c r="AV756" s="9"/>
      <c r="AW756" s="165" t="s">
        <v>2877</v>
      </c>
    </row>
    <row r="757" spans="1:49" s="193" customFormat="1" ht="116.25" customHeight="1">
      <c r="A757" s="165">
        <v>7</v>
      </c>
      <c r="B757" s="165" t="s">
        <v>2881</v>
      </c>
      <c r="C757" s="183" t="s">
        <v>131</v>
      </c>
      <c r="D757" s="165" t="s">
        <v>1477</v>
      </c>
      <c r="E757" s="136" t="s">
        <v>71</v>
      </c>
      <c r="F757" s="184">
        <v>890243</v>
      </c>
      <c r="G757" s="185" t="s">
        <v>2882</v>
      </c>
      <c r="H757" s="186" t="s">
        <v>2883</v>
      </c>
      <c r="I757" s="165" t="s">
        <v>2884</v>
      </c>
      <c r="J757" s="165" t="s">
        <v>2588</v>
      </c>
      <c r="K757" s="165" t="s">
        <v>136</v>
      </c>
      <c r="L757" s="165" t="s">
        <v>2885</v>
      </c>
      <c r="M757" s="165" t="s">
        <v>2866</v>
      </c>
      <c r="N757" s="165" t="s">
        <v>502</v>
      </c>
      <c r="O757" s="187">
        <v>10655.68</v>
      </c>
      <c r="P757" s="187">
        <v>10655.68</v>
      </c>
      <c r="Q757" s="188">
        <v>10655.68</v>
      </c>
      <c r="R757" s="188">
        <v>10655.68</v>
      </c>
      <c r="S757" s="189" t="s">
        <v>73</v>
      </c>
      <c r="T757" s="190" t="s">
        <v>131</v>
      </c>
      <c r="U757" s="140" t="s">
        <v>156</v>
      </c>
      <c r="V757" s="191">
        <f>W757</f>
        <v>42928</v>
      </c>
      <c r="W757" s="191">
        <f>AI757-20</f>
        <v>42928</v>
      </c>
      <c r="X757" s="10" t="s">
        <v>324</v>
      </c>
      <c r="Y757" s="141" t="s">
        <v>2886</v>
      </c>
      <c r="Z757" s="139">
        <v>5030063494</v>
      </c>
      <c r="AA757" s="139">
        <v>503001001</v>
      </c>
      <c r="AB757" s="10" t="s">
        <v>2887</v>
      </c>
      <c r="AC757" s="192" t="s">
        <v>567</v>
      </c>
      <c r="AD757" s="165">
        <v>796</v>
      </c>
      <c r="AE757" s="165" t="s">
        <v>555</v>
      </c>
      <c r="AF757" s="165">
        <v>1</v>
      </c>
      <c r="AG757" s="165" t="s">
        <v>2888</v>
      </c>
      <c r="AH757" s="183" t="s">
        <v>2889</v>
      </c>
      <c r="AI757" s="191">
        <v>42948</v>
      </c>
      <c r="AJ757" s="191">
        <f>AI757</f>
        <v>42948</v>
      </c>
      <c r="AK757" s="191">
        <v>43281</v>
      </c>
      <c r="AL757" s="186" t="s">
        <v>310</v>
      </c>
      <c r="AM757" s="191"/>
      <c r="AN757" s="137"/>
      <c r="AO757" s="9"/>
      <c r="AP757" s="9"/>
      <c r="AQ757" s="9"/>
      <c r="AR757" s="9"/>
      <c r="AS757" s="9"/>
      <c r="AT757" s="9"/>
      <c r="AU757" s="9"/>
      <c r="AV757" s="9"/>
      <c r="AW757" s="165" t="s">
        <v>2872</v>
      </c>
    </row>
    <row r="758" spans="1:49" s="193" customFormat="1" ht="54.75" customHeight="1">
      <c r="A758" s="243">
        <v>7</v>
      </c>
      <c r="B758" s="244" t="s">
        <v>5252</v>
      </c>
      <c r="C758" s="243" t="s">
        <v>131</v>
      </c>
      <c r="D758" s="244" t="s">
        <v>2615</v>
      </c>
      <c r="E758" s="244" t="s">
        <v>71</v>
      </c>
      <c r="F758" s="244">
        <v>629847</v>
      </c>
      <c r="G758" s="245" t="s">
        <v>5253</v>
      </c>
      <c r="H758" s="243" t="s">
        <v>5258</v>
      </c>
      <c r="I758" s="243" t="s">
        <v>5259</v>
      </c>
      <c r="J758" s="243" t="s">
        <v>136</v>
      </c>
      <c r="K758" s="244" t="s">
        <v>136</v>
      </c>
      <c r="L758" s="243" t="s">
        <v>153</v>
      </c>
      <c r="M758" s="243" t="s">
        <v>5254</v>
      </c>
      <c r="N758" s="244" t="s">
        <v>5255</v>
      </c>
      <c r="O758" s="246">
        <v>8584.52</v>
      </c>
      <c r="P758" s="246">
        <v>2542.37</v>
      </c>
      <c r="Q758" s="246">
        <v>8584.52</v>
      </c>
      <c r="R758" s="246">
        <f>Q758*1.18</f>
        <v>10129.7336</v>
      </c>
      <c r="S758" s="243" t="s">
        <v>906</v>
      </c>
      <c r="T758" s="243" t="s">
        <v>167</v>
      </c>
      <c r="U758" s="243" t="s">
        <v>139</v>
      </c>
      <c r="V758" s="247">
        <v>42767</v>
      </c>
      <c r="W758" s="247">
        <v>42811</v>
      </c>
      <c r="X758" s="246"/>
      <c r="Y758" s="251"/>
      <c r="Z758" s="248"/>
      <c r="AA758" s="248"/>
      <c r="AB758" s="249" t="s">
        <v>5260</v>
      </c>
      <c r="AC758" s="244" t="s">
        <v>5256</v>
      </c>
      <c r="AD758" s="248">
        <v>796</v>
      </c>
      <c r="AE758" s="248" t="s">
        <v>555</v>
      </c>
      <c r="AF758" s="244">
        <v>28</v>
      </c>
      <c r="AG758" s="165" t="s">
        <v>2888</v>
      </c>
      <c r="AH758" s="250" t="s">
        <v>1605</v>
      </c>
      <c r="AI758" s="250">
        <v>42822</v>
      </c>
      <c r="AJ758" s="247">
        <v>42822</v>
      </c>
      <c r="AK758" s="247">
        <v>43917</v>
      </c>
      <c r="AL758" s="251" t="s">
        <v>4236</v>
      </c>
      <c r="AM758" s="248"/>
      <c r="AN758" s="252"/>
      <c r="AO758" s="253"/>
      <c r="AP758" s="253"/>
      <c r="AQ758" s="253"/>
      <c r="AR758" s="253"/>
      <c r="AS758" s="253"/>
      <c r="AT758" s="253"/>
      <c r="AU758" s="253"/>
      <c r="AV758" s="253"/>
      <c r="AW758" s="254"/>
    </row>
    <row r="759" spans="1:49">
      <c r="Q759" s="225"/>
      <c r="R759" s="225"/>
    </row>
  </sheetData>
  <autoFilter ref="A6:AW759"/>
  <customSheetViews>
    <customSheetView guid="{78C9B480-31EB-4971-BF85-D396B6E7F3AD}" showAutoFilter="1" hiddenRows="1">
      <pane ySplit="9" topLeftCell="A483" activePane="bottomLeft" state="frozen"/>
      <selection pane="bottomLeft" activeCell="J483" sqref="J483"/>
      <pageMargins left="0.7" right="0.7" top="0.75" bottom="0.75" header="0.3" footer="0.3"/>
      <pageSetup paperSize="9" orientation="portrait" r:id="rId1"/>
      <autoFilter ref="A9:AY733"/>
    </customSheetView>
    <customSheetView guid="{EC77FB49-2281-4A19-A744-18CA013ABD2F}" scale="70" filter="1" showAutoFilter="1" hiddenRows="1" topLeftCell="F1">
      <pane ySplit="9" topLeftCell="A10" activePane="bottomLeft" state="frozen"/>
      <selection pane="bottomLeft" activeCell="K10" sqref="K10"/>
      <pageMargins left="0.7" right="0.7" top="0.75" bottom="0.75" header="0.3" footer="0.3"/>
      <pageSetup paperSize="9" orientation="portrait" r:id="rId2"/>
      <autoFilter ref="A9:CL677">
        <filterColumn colId="64">
          <filters>
            <filter val="ДА"/>
          </filters>
        </filterColumn>
      </autoFilter>
    </customSheetView>
    <customSheetView guid="{F1B80137-1FBD-4C4F-9F6C-89E69F136F4D}" showAutoFilter="1" hiddenRows="1">
      <pane ySplit="9" topLeftCell="A664" activePane="bottomLeft" state="frozen"/>
      <selection pane="bottomLeft" activeCell="H668" sqref="H668"/>
      <pageMargins left="0.7" right="0.7" top="0.75" bottom="0.75" header="0.3" footer="0.3"/>
      <pageSetup paperSize="9" orientation="portrait" r:id="rId3"/>
      <autoFilter ref="A9:AY668"/>
    </customSheetView>
    <customSheetView guid="{0665383F-517F-4531-85E8-11311FD6FB0A}" showPageBreaks="1">
      <selection activeCell="A8" sqref="A8:A10"/>
      <pageMargins left="0.7" right="0.7" top="0.75" bottom="0.75" header="0.3" footer="0.3"/>
      <pageSetup paperSize="8" orientation="landscape" r:id="rId4"/>
    </customSheetView>
    <customSheetView guid="{3792B725-69C0-48E2-A18B-1F4E7385BF7C}" showAutoFilter="1" hiddenRows="1">
      <pane xSplit="8" ySplit="9" topLeftCell="I10" activePane="bottomRight" state="frozen"/>
      <selection pane="bottomRight" activeCell="I10" sqref="I10"/>
      <pageMargins left="0.7" right="0.7" top="0.75" bottom="0.75" header="0.3" footer="0.3"/>
      <pageSetup paperSize="9" orientation="portrait" r:id="rId5"/>
      <autoFilter ref="A9:AZ734"/>
    </customSheetView>
  </customSheetViews>
  <mergeCells count="51">
    <mergeCell ref="A2:K2"/>
    <mergeCell ref="AS4:AS5"/>
    <mergeCell ref="X4:X5"/>
    <mergeCell ref="Y4:Y5"/>
    <mergeCell ref="X3:AA3"/>
    <mergeCell ref="AB3:AK3"/>
    <mergeCell ref="AL3:AL5"/>
    <mergeCell ref="AM3:AM5"/>
    <mergeCell ref="C4:C5"/>
    <mergeCell ref="AC4:AC5"/>
    <mergeCell ref="T3:W3"/>
    <mergeCell ref="AD4:AE4"/>
    <mergeCell ref="AF4:AF5"/>
    <mergeCell ref="AG4:AH4"/>
    <mergeCell ref="AI4:AI5"/>
    <mergeCell ref="AW3:AW5"/>
    <mergeCell ref="AT4:AU4"/>
    <mergeCell ref="AN4:AN5"/>
    <mergeCell ref="AO4:AO5"/>
    <mergeCell ref="AP4:AP5"/>
    <mergeCell ref="AQ4:AQ5"/>
    <mergeCell ref="AR4:AR5"/>
    <mergeCell ref="AN3:AV3"/>
    <mergeCell ref="AV4:AV5"/>
    <mergeCell ref="AJ4:AJ5"/>
    <mergeCell ref="AK4:AK5"/>
    <mergeCell ref="AA4:AA5"/>
    <mergeCell ref="AB4:AB5"/>
    <mergeCell ref="K3:K5"/>
    <mergeCell ref="L3:L5"/>
    <mergeCell ref="M3:M5"/>
    <mergeCell ref="T4:T5"/>
    <mergeCell ref="U4:U5"/>
    <mergeCell ref="V4:V5"/>
    <mergeCell ref="W4:W5"/>
    <mergeCell ref="Z4:Z5"/>
    <mergeCell ref="N3:N5"/>
    <mergeCell ref="O3:O5"/>
    <mergeCell ref="P3:P5"/>
    <mergeCell ref="Q3:R4"/>
    <mergeCell ref="S3:S5"/>
    <mergeCell ref="J3:J5"/>
    <mergeCell ref="A3:A5"/>
    <mergeCell ref="B3:B5"/>
    <mergeCell ref="C3:D3"/>
    <mergeCell ref="E3:E5"/>
    <mergeCell ref="F3:F5"/>
    <mergeCell ref="D4:D5"/>
    <mergeCell ref="G3:G5"/>
    <mergeCell ref="H3:H5"/>
    <mergeCell ref="I3:I5"/>
  </mergeCells>
  <pageMargins left="0.7" right="0.7" top="0.75" bottom="0.75" header="0.3" footer="0.3"/>
  <pageSetup paperSize="9"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5"/>
  <sheetViews>
    <sheetView tabSelected="1" zoomScale="115" zoomScaleNormal="115" workbookViewId="0">
      <selection activeCell="D19" sqref="D19"/>
    </sheetView>
  </sheetViews>
  <sheetFormatPr defaultColWidth="8.85546875" defaultRowHeight="12.75"/>
  <cols>
    <col min="1" max="1" width="4.42578125" style="13" customWidth="1"/>
    <col min="2" max="2" width="31.140625" style="13" customWidth="1"/>
    <col min="3" max="3" width="11.85546875" style="13" customWidth="1"/>
    <col min="4" max="6" width="14" style="13" customWidth="1"/>
    <col min="7" max="241" width="8.85546875" style="13"/>
    <col min="242" max="242" width="4.42578125" style="13" customWidth="1"/>
    <col min="243" max="243" width="28.140625" style="13" customWidth="1"/>
    <col min="244" max="244" width="11.7109375" style="13" customWidth="1"/>
    <col min="245" max="245" width="11.85546875" style="13" customWidth="1"/>
    <col min="246" max="249" width="11" style="13" customWidth="1"/>
    <col min="250" max="250" width="12.7109375" style="13" customWidth="1"/>
    <col min="251" max="251" width="9.85546875" style="13" customWidth="1"/>
    <col min="252" max="252" width="14" style="13" customWidth="1"/>
    <col min="253" max="253" width="12" style="13" customWidth="1"/>
    <col min="254" max="254" width="11.7109375" style="13" customWidth="1"/>
    <col min="255" max="255" width="10.85546875" style="13" customWidth="1"/>
    <col min="256" max="257" width="11.42578125" style="13" customWidth="1"/>
    <col min="258" max="258" width="10.28515625" style="13" bestFit="1" customWidth="1"/>
    <col min="259" max="259" width="12.140625" style="13" customWidth="1"/>
    <col min="260" max="260" width="12.28515625" style="13" customWidth="1"/>
    <col min="261" max="261" width="17.140625" style="13" customWidth="1"/>
    <col min="262" max="262" width="23" style="13" customWidth="1"/>
    <col min="263" max="497" width="8.85546875" style="13"/>
    <col min="498" max="498" width="4.42578125" style="13" customWidth="1"/>
    <col min="499" max="499" width="28.140625" style="13" customWidth="1"/>
    <col min="500" max="500" width="11.7109375" style="13" customWidth="1"/>
    <col min="501" max="501" width="11.85546875" style="13" customWidth="1"/>
    <col min="502" max="505" width="11" style="13" customWidth="1"/>
    <col min="506" max="506" width="12.7109375" style="13" customWidth="1"/>
    <col min="507" max="507" width="9.85546875" style="13" customWidth="1"/>
    <col min="508" max="508" width="14" style="13" customWidth="1"/>
    <col min="509" max="509" width="12" style="13" customWidth="1"/>
    <col min="510" max="510" width="11.7109375" style="13" customWidth="1"/>
    <col min="511" max="511" width="10.85546875" style="13" customWidth="1"/>
    <col min="512" max="513" width="11.42578125" style="13" customWidth="1"/>
    <col min="514" max="514" width="10.28515625" style="13" bestFit="1" customWidth="1"/>
    <col min="515" max="515" width="12.140625" style="13" customWidth="1"/>
    <col min="516" max="516" width="12.28515625" style="13" customWidth="1"/>
    <col min="517" max="517" width="17.140625" style="13" customWidth="1"/>
    <col min="518" max="518" width="23" style="13" customWidth="1"/>
    <col min="519" max="753" width="8.85546875" style="13"/>
    <col min="754" max="754" width="4.42578125" style="13" customWidth="1"/>
    <col min="755" max="755" width="28.140625" style="13" customWidth="1"/>
    <col min="756" max="756" width="11.7109375" style="13" customWidth="1"/>
    <col min="757" max="757" width="11.85546875" style="13" customWidth="1"/>
    <col min="758" max="761" width="11" style="13" customWidth="1"/>
    <col min="762" max="762" width="12.7109375" style="13" customWidth="1"/>
    <col min="763" max="763" width="9.85546875" style="13" customWidth="1"/>
    <col min="764" max="764" width="14" style="13" customWidth="1"/>
    <col min="765" max="765" width="12" style="13" customWidth="1"/>
    <col min="766" max="766" width="11.7109375" style="13" customWidth="1"/>
    <col min="767" max="767" width="10.85546875" style="13" customWidth="1"/>
    <col min="768" max="769" width="11.42578125" style="13" customWidth="1"/>
    <col min="770" max="770" width="10.28515625" style="13" bestFit="1" customWidth="1"/>
    <col min="771" max="771" width="12.140625" style="13" customWidth="1"/>
    <col min="772" max="772" width="12.28515625" style="13" customWidth="1"/>
    <col min="773" max="773" width="17.140625" style="13" customWidth="1"/>
    <col min="774" max="774" width="23" style="13" customWidth="1"/>
    <col min="775" max="1009" width="8.85546875" style="13"/>
    <col min="1010" max="1010" width="4.42578125" style="13" customWidth="1"/>
    <col min="1011" max="1011" width="28.140625" style="13" customWidth="1"/>
    <col min="1012" max="1012" width="11.7109375" style="13" customWidth="1"/>
    <col min="1013" max="1013" width="11.85546875" style="13" customWidth="1"/>
    <col min="1014" max="1017" width="11" style="13" customWidth="1"/>
    <col min="1018" max="1018" width="12.7109375" style="13" customWidth="1"/>
    <col min="1019" max="1019" width="9.85546875" style="13" customWidth="1"/>
    <col min="1020" max="1020" width="14" style="13" customWidth="1"/>
    <col min="1021" max="1021" width="12" style="13" customWidth="1"/>
    <col min="1022" max="1022" width="11.7109375" style="13" customWidth="1"/>
    <col min="1023" max="1023" width="10.85546875" style="13" customWidth="1"/>
    <col min="1024" max="1025" width="11.42578125" style="13" customWidth="1"/>
    <col min="1026" max="1026" width="10.28515625" style="13" bestFit="1" customWidth="1"/>
    <col min="1027" max="1027" width="12.140625" style="13" customWidth="1"/>
    <col min="1028" max="1028" width="12.28515625" style="13" customWidth="1"/>
    <col min="1029" max="1029" width="17.140625" style="13" customWidth="1"/>
    <col min="1030" max="1030" width="23" style="13" customWidth="1"/>
    <col min="1031" max="1265" width="8.85546875" style="13"/>
    <col min="1266" max="1266" width="4.42578125" style="13" customWidth="1"/>
    <col min="1267" max="1267" width="28.140625" style="13" customWidth="1"/>
    <col min="1268" max="1268" width="11.7109375" style="13" customWidth="1"/>
    <col min="1269" max="1269" width="11.85546875" style="13" customWidth="1"/>
    <col min="1270" max="1273" width="11" style="13" customWidth="1"/>
    <col min="1274" max="1274" width="12.7109375" style="13" customWidth="1"/>
    <col min="1275" max="1275" width="9.85546875" style="13" customWidth="1"/>
    <col min="1276" max="1276" width="14" style="13" customWidth="1"/>
    <col min="1277" max="1277" width="12" style="13" customWidth="1"/>
    <col min="1278" max="1278" width="11.7109375" style="13" customWidth="1"/>
    <col min="1279" max="1279" width="10.85546875" style="13" customWidth="1"/>
    <col min="1280" max="1281" width="11.42578125" style="13" customWidth="1"/>
    <col min="1282" max="1282" width="10.28515625" style="13" bestFit="1" customWidth="1"/>
    <col min="1283" max="1283" width="12.140625" style="13" customWidth="1"/>
    <col min="1284" max="1284" width="12.28515625" style="13" customWidth="1"/>
    <col min="1285" max="1285" width="17.140625" style="13" customWidth="1"/>
    <col min="1286" max="1286" width="23" style="13" customWidth="1"/>
    <col min="1287" max="1521" width="8.85546875" style="13"/>
    <col min="1522" max="1522" width="4.42578125" style="13" customWidth="1"/>
    <col min="1523" max="1523" width="28.140625" style="13" customWidth="1"/>
    <col min="1524" max="1524" width="11.7109375" style="13" customWidth="1"/>
    <col min="1525" max="1525" width="11.85546875" style="13" customWidth="1"/>
    <col min="1526" max="1529" width="11" style="13" customWidth="1"/>
    <col min="1530" max="1530" width="12.7109375" style="13" customWidth="1"/>
    <col min="1531" max="1531" width="9.85546875" style="13" customWidth="1"/>
    <col min="1532" max="1532" width="14" style="13" customWidth="1"/>
    <col min="1533" max="1533" width="12" style="13" customWidth="1"/>
    <col min="1534" max="1534" width="11.7109375" style="13" customWidth="1"/>
    <col min="1535" max="1535" width="10.85546875" style="13" customWidth="1"/>
    <col min="1536" max="1537" width="11.42578125" style="13" customWidth="1"/>
    <col min="1538" max="1538" width="10.28515625" style="13" bestFit="1" customWidth="1"/>
    <col min="1539" max="1539" width="12.140625" style="13" customWidth="1"/>
    <col min="1540" max="1540" width="12.28515625" style="13" customWidth="1"/>
    <col min="1541" max="1541" width="17.140625" style="13" customWidth="1"/>
    <col min="1542" max="1542" width="23" style="13" customWidth="1"/>
    <col min="1543" max="1777" width="8.85546875" style="13"/>
    <col min="1778" max="1778" width="4.42578125" style="13" customWidth="1"/>
    <col min="1779" max="1779" width="28.140625" style="13" customWidth="1"/>
    <col min="1780" max="1780" width="11.7109375" style="13" customWidth="1"/>
    <col min="1781" max="1781" width="11.85546875" style="13" customWidth="1"/>
    <col min="1782" max="1785" width="11" style="13" customWidth="1"/>
    <col min="1786" max="1786" width="12.7109375" style="13" customWidth="1"/>
    <col min="1787" max="1787" width="9.85546875" style="13" customWidth="1"/>
    <col min="1788" max="1788" width="14" style="13" customWidth="1"/>
    <col min="1789" max="1789" width="12" style="13" customWidth="1"/>
    <col min="1790" max="1790" width="11.7109375" style="13" customWidth="1"/>
    <col min="1791" max="1791" width="10.85546875" style="13" customWidth="1"/>
    <col min="1792" max="1793" width="11.42578125" style="13" customWidth="1"/>
    <col min="1794" max="1794" width="10.28515625" style="13" bestFit="1" customWidth="1"/>
    <col min="1795" max="1795" width="12.140625" style="13" customWidth="1"/>
    <col min="1796" max="1796" width="12.28515625" style="13" customWidth="1"/>
    <col min="1797" max="1797" width="17.140625" style="13" customWidth="1"/>
    <col min="1798" max="1798" width="23" style="13" customWidth="1"/>
    <col min="1799" max="2033" width="8.85546875" style="13"/>
    <col min="2034" max="2034" width="4.42578125" style="13" customWidth="1"/>
    <col min="2035" max="2035" width="28.140625" style="13" customWidth="1"/>
    <col min="2036" max="2036" width="11.7109375" style="13" customWidth="1"/>
    <col min="2037" max="2037" width="11.85546875" style="13" customWidth="1"/>
    <col min="2038" max="2041" width="11" style="13" customWidth="1"/>
    <col min="2042" max="2042" width="12.7109375" style="13" customWidth="1"/>
    <col min="2043" max="2043" width="9.85546875" style="13" customWidth="1"/>
    <col min="2044" max="2044" width="14" style="13" customWidth="1"/>
    <col min="2045" max="2045" width="12" style="13" customWidth="1"/>
    <col min="2046" max="2046" width="11.7109375" style="13" customWidth="1"/>
    <col min="2047" max="2047" width="10.85546875" style="13" customWidth="1"/>
    <col min="2048" max="2049" width="11.42578125" style="13" customWidth="1"/>
    <col min="2050" max="2050" width="10.28515625" style="13" bestFit="1" customWidth="1"/>
    <col min="2051" max="2051" width="12.140625" style="13" customWidth="1"/>
    <col min="2052" max="2052" width="12.28515625" style="13" customWidth="1"/>
    <col min="2053" max="2053" width="17.140625" style="13" customWidth="1"/>
    <col min="2054" max="2054" width="23" style="13" customWidth="1"/>
    <col min="2055" max="2289" width="8.85546875" style="13"/>
    <col min="2290" max="2290" width="4.42578125" style="13" customWidth="1"/>
    <col min="2291" max="2291" width="28.140625" style="13" customWidth="1"/>
    <col min="2292" max="2292" width="11.7109375" style="13" customWidth="1"/>
    <col min="2293" max="2293" width="11.85546875" style="13" customWidth="1"/>
    <col min="2294" max="2297" width="11" style="13" customWidth="1"/>
    <col min="2298" max="2298" width="12.7109375" style="13" customWidth="1"/>
    <col min="2299" max="2299" width="9.85546875" style="13" customWidth="1"/>
    <col min="2300" max="2300" width="14" style="13" customWidth="1"/>
    <col min="2301" max="2301" width="12" style="13" customWidth="1"/>
    <col min="2302" max="2302" width="11.7109375" style="13" customWidth="1"/>
    <col min="2303" max="2303" width="10.85546875" style="13" customWidth="1"/>
    <col min="2304" max="2305" width="11.42578125" style="13" customWidth="1"/>
    <col min="2306" max="2306" width="10.28515625" style="13" bestFit="1" customWidth="1"/>
    <col min="2307" max="2307" width="12.140625" style="13" customWidth="1"/>
    <col min="2308" max="2308" width="12.28515625" style="13" customWidth="1"/>
    <col min="2309" max="2309" width="17.140625" style="13" customWidth="1"/>
    <col min="2310" max="2310" width="23" style="13" customWidth="1"/>
    <col min="2311" max="2545" width="8.85546875" style="13"/>
    <col min="2546" max="2546" width="4.42578125" style="13" customWidth="1"/>
    <col min="2547" max="2547" width="28.140625" style="13" customWidth="1"/>
    <col min="2548" max="2548" width="11.7109375" style="13" customWidth="1"/>
    <col min="2549" max="2549" width="11.85546875" style="13" customWidth="1"/>
    <col min="2550" max="2553" width="11" style="13" customWidth="1"/>
    <col min="2554" max="2554" width="12.7109375" style="13" customWidth="1"/>
    <col min="2555" max="2555" width="9.85546875" style="13" customWidth="1"/>
    <col min="2556" max="2556" width="14" style="13" customWidth="1"/>
    <col min="2557" max="2557" width="12" style="13" customWidth="1"/>
    <col min="2558" max="2558" width="11.7109375" style="13" customWidth="1"/>
    <col min="2559" max="2559" width="10.85546875" style="13" customWidth="1"/>
    <col min="2560" max="2561" width="11.42578125" style="13" customWidth="1"/>
    <col min="2562" max="2562" width="10.28515625" style="13" bestFit="1" customWidth="1"/>
    <col min="2563" max="2563" width="12.140625" style="13" customWidth="1"/>
    <col min="2564" max="2564" width="12.28515625" style="13" customWidth="1"/>
    <col min="2565" max="2565" width="17.140625" style="13" customWidth="1"/>
    <col min="2566" max="2566" width="23" style="13" customWidth="1"/>
    <col min="2567" max="2801" width="8.85546875" style="13"/>
    <col min="2802" max="2802" width="4.42578125" style="13" customWidth="1"/>
    <col min="2803" max="2803" width="28.140625" style="13" customWidth="1"/>
    <col min="2804" max="2804" width="11.7109375" style="13" customWidth="1"/>
    <col min="2805" max="2805" width="11.85546875" style="13" customWidth="1"/>
    <col min="2806" max="2809" width="11" style="13" customWidth="1"/>
    <col min="2810" max="2810" width="12.7109375" style="13" customWidth="1"/>
    <col min="2811" max="2811" width="9.85546875" style="13" customWidth="1"/>
    <col min="2812" max="2812" width="14" style="13" customWidth="1"/>
    <col min="2813" max="2813" width="12" style="13" customWidth="1"/>
    <col min="2814" max="2814" width="11.7109375" style="13" customWidth="1"/>
    <col min="2815" max="2815" width="10.85546875" style="13" customWidth="1"/>
    <col min="2816" max="2817" width="11.42578125" style="13" customWidth="1"/>
    <col min="2818" max="2818" width="10.28515625" style="13" bestFit="1" customWidth="1"/>
    <col min="2819" max="2819" width="12.140625" style="13" customWidth="1"/>
    <col min="2820" max="2820" width="12.28515625" style="13" customWidth="1"/>
    <col min="2821" max="2821" width="17.140625" style="13" customWidth="1"/>
    <col min="2822" max="2822" width="23" style="13" customWidth="1"/>
    <col min="2823" max="3057" width="8.85546875" style="13"/>
    <col min="3058" max="3058" width="4.42578125" style="13" customWidth="1"/>
    <col min="3059" max="3059" width="28.140625" style="13" customWidth="1"/>
    <col min="3060" max="3060" width="11.7109375" style="13" customWidth="1"/>
    <col min="3061" max="3061" width="11.85546875" style="13" customWidth="1"/>
    <col min="3062" max="3065" width="11" style="13" customWidth="1"/>
    <col min="3066" max="3066" width="12.7109375" style="13" customWidth="1"/>
    <col min="3067" max="3067" width="9.85546875" style="13" customWidth="1"/>
    <col min="3068" max="3068" width="14" style="13" customWidth="1"/>
    <col min="3069" max="3069" width="12" style="13" customWidth="1"/>
    <col min="3070" max="3070" width="11.7109375" style="13" customWidth="1"/>
    <col min="3071" max="3071" width="10.85546875" style="13" customWidth="1"/>
    <col min="3072" max="3073" width="11.42578125" style="13" customWidth="1"/>
    <col min="3074" max="3074" width="10.28515625" style="13" bestFit="1" customWidth="1"/>
    <col min="3075" max="3075" width="12.140625" style="13" customWidth="1"/>
    <col min="3076" max="3076" width="12.28515625" style="13" customWidth="1"/>
    <col min="3077" max="3077" width="17.140625" style="13" customWidth="1"/>
    <col min="3078" max="3078" width="23" style="13" customWidth="1"/>
    <col min="3079" max="3313" width="8.85546875" style="13"/>
    <col min="3314" max="3314" width="4.42578125" style="13" customWidth="1"/>
    <col min="3315" max="3315" width="28.140625" style="13" customWidth="1"/>
    <col min="3316" max="3316" width="11.7109375" style="13" customWidth="1"/>
    <col min="3317" max="3317" width="11.85546875" style="13" customWidth="1"/>
    <col min="3318" max="3321" width="11" style="13" customWidth="1"/>
    <col min="3322" max="3322" width="12.7109375" style="13" customWidth="1"/>
    <col min="3323" max="3323" width="9.85546875" style="13" customWidth="1"/>
    <col min="3324" max="3324" width="14" style="13" customWidth="1"/>
    <col min="3325" max="3325" width="12" style="13" customWidth="1"/>
    <col min="3326" max="3326" width="11.7109375" style="13" customWidth="1"/>
    <col min="3327" max="3327" width="10.85546875" style="13" customWidth="1"/>
    <col min="3328" max="3329" width="11.42578125" style="13" customWidth="1"/>
    <col min="3330" max="3330" width="10.28515625" style="13" bestFit="1" customWidth="1"/>
    <col min="3331" max="3331" width="12.140625" style="13" customWidth="1"/>
    <col min="3332" max="3332" width="12.28515625" style="13" customWidth="1"/>
    <col min="3333" max="3333" width="17.140625" style="13" customWidth="1"/>
    <col min="3334" max="3334" width="23" style="13" customWidth="1"/>
    <col min="3335" max="3569" width="8.85546875" style="13"/>
    <col min="3570" max="3570" width="4.42578125" style="13" customWidth="1"/>
    <col min="3571" max="3571" width="28.140625" style="13" customWidth="1"/>
    <col min="3572" max="3572" width="11.7109375" style="13" customWidth="1"/>
    <col min="3573" max="3573" width="11.85546875" style="13" customWidth="1"/>
    <col min="3574" max="3577" width="11" style="13" customWidth="1"/>
    <col min="3578" max="3578" width="12.7109375" style="13" customWidth="1"/>
    <col min="3579" max="3579" width="9.85546875" style="13" customWidth="1"/>
    <col min="3580" max="3580" width="14" style="13" customWidth="1"/>
    <col min="3581" max="3581" width="12" style="13" customWidth="1"/>
    <col min="3582" max="3582" width="11.7109375" style="13" customWidth="1"/>
    <col min="3583" max="3583" width="10.85546875" style="13" customWidth="1"/>
    <col min="3584" max="3585" width="11.42578125" style="13" customWidth="1"/>
    <col min="3586" max="3586" width="10.28515625" style="13" bestFit="1" customWidth="1"/>
    <col min="3587" max="3587" width="12.140625" style="13" customWidth="1"/>
    <col min="3588" max="3588" width="12.28515625" style="13" customWidth="1"/>
    <col min="3589" max="3589" width="17.140625" style="13" customWidth="1"/>
    <col min="3590" max="3590" width="23" style="13" customWidth="1"/>
    <col min="3591" max="3825" width="8.85546875" style="13"/>
    <col min="3826" max="3826" width="4.42578125" style="13" customWidth="1"/>
    <col min="3827" max="3827" width="28.140625" style="13" customWidth="1"/>
    <col min="3828" max="3828" width="11.7109375" style="13" customWidth="1"/>
    <col min="3829" max="3829" width="11.85546875" style="13" customWidth="1"/>
    <col min="3830" max="3833" width="11" style="13" customWidth="1"/>
    <col min="3834" max="3834" width="12.7109375" style="13" customWidth="1"/>
    <col min="3835" max="3835" width="9.85546875" style="13" customWidth="1"/>
    <col min="3836" max="3836" width="14" style="13" customWidth="1"/>
    <col min="3837" max="3837" width="12" style="13" customWidth="1"/>
    <col min="3838" max="3838" width="11.7109375" style="13" customWidth="1"/>
    <col min="3839" max="3839" width="10.85546875" style="13" customWidth="1"/>
    <col min="3840" max="3841" width="11.42578125" style="13" customWidth="1"/>
    <col min="3842" max="3842" width="10.28515625" style="13" bestFit="1" customWidth="1"/>
    <col min="3843" max="3843" width="12.140625" style="13" customWidth="1"/>
    <col min="3844" max="3844" width="12.28515625" style="13" customWidth="1"/>
    <col min="3845" max="3845" width="17.140625" style="13" customWidth="1"/>
    <col min="3846" max="3846" width="23" style="13" customWidth="1"/>
    <col min="3847" max="4081" width="8.85546875" style="13"/>
    <col min="4082" max="4082" width="4.42578125" style="13" customWidth="1"/>
    <col min="4083" max="4083" width="28.140625" style="13" customWidth="1"/>
    <col min="4084" max="4084" width="11.7109375" style="13" customWidth="1"/>
    <col min="4085" max="4085" width="11.85546875" style="13" customWidth="1"/>
    <col min="4086" max="4089" width="11" style="13" customWidth="1"/>
    <col min="4090" max="4090" width="12.7109375" style="13" customWidth="1"/>
    <col min="4091" max="4091" width="9.85546875" style="13" customWidth="1"/>
    <col min="4092" max="4092" width="14" style="13" customWidth="1"/>
    <col min="4093" max="4093" width="12" style="13" customWidth="1"/>
    <col min="4094" max="4094" width="11.7109375" style="13" customWidth="1"/>
    <col min="4095" max="4095" width="10.85546875" style="13" customWidth="1"/>
    <col min="4096" max="4097" width="11.42578125" style="13" customWidth="1"/>
    <col min="4098" max="4098" width="10.28515625" style="13" bestFit="1" customWidth="1"/>
    <col min="4099" max="4099" width="12.140625" style="13" customWidth="1"/>
    <col min="4100" max="4100" width="12.28515625" style="13" customWidth="1"/>
    <col min="4101" max="4101" width="17.140625" style="13" customWidth="1"/>
    <col min="4102" max="4102" width="23" style="13" customWidth="1"/>
    <col min="4103" max="4337" width="8.85546875" style="13"/>
    <col min="4338" max="4338" width="4.42578125" style="13" customWidth="1"/>
    <col min="4339" max="4339" width="28.140625" style="13" customWidth="1"/>
    <col min="4340" max="4340" width="11.7109375" style="13" customWidth="1"/>
    <col min="4341" max="4341" width="11.85546875" style="13" customWidth="1"/>
    <col min="4342" max="4345" width="11" style="13" customWidth="1"/>
    <col min="4346" max="4346" width="12.7109375" style="13" customWidth="1"/>
    <col min="4347" max="4347" width="9.85546875" style="13" customWidth="1"/>
    <col min="4348" max="4348" width="14" style="13" customWidth="1"/>
    <col min="4349" max="4349" width="12" style="13" customWidth="1"/>
    <col min="4350" max="4350" width="11.7109375" style="13" customWidth="1"/>
    <col min="4351" max="4351" width="10.85546875" style="13" customWidth="1"/>
    <col min="4352" max="4353" width="11.42578125" style="13" customWidth="1"/>
    <col min="4354" max="4354" width="10.28515625" style="13" bestFit="1" customWidth="1"/>
    <col min="4355" max="4355" width="12.140625" style="13" customWidth="1"/>
    <col min="4356" max="4356" width="12.28515625" style="13" customWidth="1"/>
    <col min="4357" max="4357" width="17.140625" style="13" customWidth="1"/>
    <col min="4358" max="4358" width="23" style="13" customWidth="1"/>
    <col min="4359" max="4593" width="8.85546875" style="13"/>
    <col min="4594" max="4594" width="4.42578125" style="13" customWidth="1"/>
    <col min="4595" max="4595" width="28.140625" style="13" customWidth="1"/>
    <col min="4596" max="4596" width="11.7109375" style="13" customWidth="1"/>
    <col min="4597" max="4597" width="11.85546875" style="13" customWidth="1"/>
    <col min="4598" max="4601" width="11" style="13" customWidth="1"/>
    <col min="4602" max="4602" width="12.7109375" style="13" customWidth="1"/>
    <col min="4603" max="4603" width="9.85546875" style="13" customWidth="1"/>
    <col min="4604" max="4604" width="14" style="13" customWidth="1"/>
    <col min="4605" max="4605" width="12" style="13" customWidth="1"/>
    <col min="4606" max="4606" width="11.7109375" style="13" customWidth="1"/>
    <col min="4607" max="4607" width="10.85546875" style="13" customWidth="1"/>
    <col min="4608" max="4609" width="11.42578125" style="13" customWidth="1"/>
    <col min="4610" max="4610" width="10.28515625" style="13" bestFit="1" customWidth="1"/>
    <col min="4611" max="4611" width="12.140625" style="13" customWidth="1"/>
    <col min="4612" max="4612" width="12.28515625" style="13" customWidth="1"/>
    <col min="4613" max="4613" width="17.140625" style="13" customWidth="1"/>
    <col min="4614" max="4614" width="23" style="13" customWidth="1"/>
    <col min="4615" max="4849" width="8.85546875" style="13"/>
    <col min="4850" max="4850" width="4.42578125" style="13" customWidth="1"/>
    <col min="4851" max="4851" width="28.140625" style="13" customWidth="1"/>
    <col min="4852" max="4852" width="11.7109375" style="13" customWidth="1"/>
    <col min="4853" max="4853" width="11.85546875" style="13" customWidth="1"/>
    <col min="4854" max="4857" width="11" style="13" customWidth="1"/>
    <col min="4858" max="4858" width="12.7109375" style="13" customWidth="1"/>
    <col min="4859" max="4859" width="9.85546875" style="13" customWidth="1"/>
    <col min="4860" max="4860" width="14" style="13" customWidth="1"/>
    <col min="4861" max="4861" width="12" style="13" customWidth="1"/>
    <col min="4862" max="4862" width="11.7109375" style="13" customWidth="1"/>
    <col min="4863" max="4863" width="10.85546875" style="13" customWidth="1"/>
    <col min="4864" max="4865" width="11.42578125" style="13" customWidth="1"/>
    <col min="4866" max="4866" width="10.28515625" style="13" bestFit="1" customWidth="1"/>
    <col min="4867" max="4867" width="12.140625" style="13" customWidth="1"/>
    <col min="4868" max="4868" width="12.28515625" style="13" customWidth="1"/>
    <col min="4869" max="4869" width="17.140625" style="13" customWidth="1"/>
    <col min="4870" max="4870" width="23" style="13" customWidth="1"/>
    <col min="4871" max="5105" width="8.85546875" style="13"/>
    <col min="5106" max="5106" width="4.42578125" style="13" customWidth="1"/>
    <col min="5107" max="5107" width="28.140625" style="13" customWidth="1"/>
    <col min="5108" max="5108" width="11.7109375" style="13" customWidth="1"/>
    <col min="5109" max="5109" width="11.85546875" style="13" customWidth="1"/>
    <col min="5110" max="5113" width="11" style="13" customWidth="1"/>
    <col min="5114" max="5114" width="12.7109375" style="13" customWidth="1"/>
    <col min="5115" max="5115" width="9.85546875" style="13" customWidth="1"/>
    <col min="5116" max="5116" width="14" style="13" customWidth="1"/>
    <col min="5117" max="5117" width="12" style="13" customWidth="1"/>
    <col min="5118" max="5118" width="11.7109375" style="13" customWidth="1"/>
    <col min="5119" max="5119" width="10.85546875" style="13" customWidth="1"/>
    <col min="5120" max="5121" width="11.42578125" style="13" customWidth="1"/>
    <col min="5122" max="5122" width="10.28515625" style="13" bestFit="1" customWidth="1"/>
    <col min="5123" max="5123" width="12.140625" style="13" customWidth="1"/>
    <col min="5124" max="5124" width="12.28515625" style="13" customWidth="1"/>
    <col min="5125" max="5125" width="17.140625" style="13" customWidth="1"/>
    <col min="5126" max="5126" width="23" style="13" customWidth="1"/>
    <col min="5127" max="5361" width="8.85546875" style="13"/>
    <col min="5362" max="5362" width="4.42578125" style="13" customWidth="1"/>
    <col min="5363" max="5363" width="28.140625" style="13" customWidth="1"/>
    <col min="5364" max="5364" width="11.7109375" style="13" customWidth="1"/>
    <col min="5365" max="5365" width="11.85546875" style="13" customWidth="1"/>
    <col min="5366" max="5369" width="11" style="13" customWidth="1"/>
    <col min="5370" max="5370" width="12.7109375" style="13" customWidth="1"/>
    <col min="5371" max="5371" width="9.85546875" style="13" customWidth="1"/>
    <col min="5372" max="5372" width="14" style="13" customWidth="1"/>
    <col min="5373" max="5373" width="12" style="13" customWidth="1"/>
    <col min="5374" max="5374" width="11.7109375" style="13" customWidth="1"/>
    <col min="5375" max="5375" width="10.85546875" style="13" customWidth="1"/>
    <col min="5376" max="5377" width="11.42578125" style="13" customWidth="1"/>
    <col min="5378" max="5378" width="10.28515625" style="13" bestFit="1" customWidth="1"/>
    <col min="5379" max="5379" width="12.140625" style="13" customWidth="1"/>
    <col min="5380" max="5380" width="12.28515625" style="13" customWidth="1"/>
    <col min="5381" max="5381" width="17.140625" style="13" customWidth="1"/>
    <col min="5382" max="5382" width="23" style="13" customWidth="1"/>
    <col min="5383" max="5617" width="8.85546875" style="13"/>
    <col min="5618" max="5618" width="4.42578125" style="13" customWidth="1"/>
    <col min="5619" max="5619" width="28.140625" style="13" customWidth="1"/>
    <col min="5620" max="5620" width="11.7109375" style="13" customWidth="1"/>
    <col min="5621" max="5621" width="11.85546875" style="13" customWidth="1"/>
    <col min="5622" max="5625" width="11" style="13" customWidth="1"/>
    <col min="5626" max="5626" width="12.7109375" style="13" customWidth="1"/>
    <col min="5627" max="5627" width="9.85546875" style="13" customWidth="1"/>
    <col min="5628" max="5628" width="14" style="13" customWidth="1"/>
    <col min="5629" max="5629" width="12" style="13" customWidth="1"/>
    <col min="5630" max="5630" width="11.7109375" style="13" customWidth="1"/>
    <col min="5631" max="5631" width="10.85546875" style="13" customWidth="1"/>
    <col min="5632" max="5633" width="11.42578125" style="13" customWidth="1"/>
    <col min="5634" max="5634" width="10.28515625" style="13" bestFit="1" customWidth="1"/>
    <col min="5635" max="5635" width="12.140625" style="13" customWidth="1"/>
    <col min="5636" max="5636" width="12.28515625" style="13" customWidth="1"/>
    <col min="5637" max="5637" width="17.140625" style="13" customWidth="1"/>
    <col min="5638" max="5638" width="23" style="13" customWidth="1"/>
    <col min="5639" max="5873" width="8.85546875" style="13"/>
    <col min="5874" max="5874" width="4.42578125" style="13" customWidth="1"/>
    <col min="5875" max="5875" width="28.140625" style="13" customWidth="1"/>
    <col min="5876" max="5876" width="11.7109375" style="13" customWidth="1"/>
    <col min="5877" max="5877" width="11.85546875" style="13" customWidth="1"/>
    <col min="5878" max="5881" width="11" style="13" customWidth="1"/>
    <col min="5882" max="5882" width="12.7109375" style="13" customWidth="1"/>
    <col min="5883" max="5883" width="9.85546875" style="13" customWidth="1"/>
    <col min="5884" max="5884" width="14" style="13" customWidth="1"/>
    <col min="5885" max="5885" width="12" style="13" customWidth="1"/>
    <col min="5886" max="5886" width="11.7109375" style="13" customWidth="1"/>
    <col min="5887" max="5887" width="10.85546875" style="13" customWidth="1"/>
    <col min="5888" max="5889" width="11.42578125" style="13" customWidth="1"/>
    <col min="5890" max="5890" width="10.28515625" style="13" bestFit="1" customWidth="1"/>
    <col min="5891" max="5891" width="12.140625" style="13" customWidth="1"/>
    <col min="5892" max="5892" width="12.28515625" style="13" customWidth="1"/>
    <col min="5893" max="5893" width="17.140625" style="13" customWidth="1"/>
    <col min="5894" max="5894" width="23" style="13" customWidth="1"/>
    <col min="5895" max="6129" width="8.85546875" style="13"/>
    <col min="6130" max="6130" width="4.42578125" style="13" customWidth="1"/>
    <col min="6131" max="6131" width="28.140625" style="13" customWidth="1"/>
    <col min="6132" max="6132" width="11.7109375" style="13" customWidth="1"/>
    <col min="6133" max="6133" width="11.85546875" style="13" customWidth="1"/>
    <col min="6134" max="6137" width="11" style="13" customWidth="1"/>
    <col min="6138" max="6138" width="12.7109375" style="13" customWidth="1"/>
    <col min="6139" max="6139" width="9.85546875" style="13" customWidth="1"/>
    <col min="6140" max="6140" width="14" style="13" customWidth="1"/>
    <col min="6141" max="6141" width="12" style="13" customWidth="1"/>
    <col min="6142" max="6142" width="11.7109375" style="13" customWidth="1"/>
    <col min="6143" max="6143" width="10.85546875" style="13" customWidth="1"/>
    <col min="6144" max="6145" width="11.42578125" style="13" customWidth="1"/>
    <col min="6146" max="6146" width="10.28515625" style="13" bestFit="1" customWidth="1"/>
    <col min="6147" max="6147" width="12.140625" style="13" customWidth="1"/>
    <col min="6148" max="6148" width="12.28515625" style="13" customWidth="1"/>
    <col min="6149" max="6149" width="17.140625" style="13" customWidth="1"/>
    <col min="6150" max="6150" width="23" style="13" customWidth="1"/>
    <col min="6151" max="6385" width="8.85546875" style="13"/>
    <col min="6386" max="6386" width="4.42578125" style="13" customWidth="1"/>
    <col min="6387" max="6387" width="28.140625" style="13" customWidth="1"/>
    <col min="6388" max="6388" width="11.7109375" style="13" customWidth="1"/>
    <col min="6389" max="6389" width="11.85546875" style="13" customWidth="1"/>
    <col min="6390" max="6393" width="11" style="13" customWidth="1"/>
    <col min="6394" max="6394" width="12.7109375" style="13" customWidth="1"/>
    <col min="6395" max="6395" width="9.85546875" style="13" customWidth="1"/>
    <col min="6396" max="6396" width="14" style="13" customWidth="1"/>
    <col min="6397" max="6397" width="12" style="13" customWidth="1"/>
    <col min="6398" max="6398" width="11.7109375" style="13" customWidth="1"/>
    <col min="6399" max="6399" width="10.85546875" style="13" customWidth="1"/>
    <col min="6400" max="6401" width="11.42578125" style="13" customWidth="1"/>
    <col min="6402" max="6402" width="10.28515625" style="13" bestFit="1" customWidth="1"/>
    <col min="6403" max="6403" width="12.140625" style="13" customWidth="1"/>
    <col min="6404" max="6404" width="12.28515625" style="13" customWidth="1"/>
    <col min="6405" max="6405" width="17.140625" style="13" customWidth="1"/>
    <col min="6406" max="6406" width="23" style="13" customWidth="1"/>
    <col min="6407" max="6641" width="8.85546875" style="13"/>
    <col min="6642" max="6642" width="4.42578125" style="13" customWidth="1"/>
    <col min="6643" max="6643" width="28.140625" style="13" customWidth="1"/>
    <col min="6644" max="6644" width="11.7109375" style="13" customWidth="1"/>
    <col min="6645" max="6645" width="11.85546875" style="13" customWidth="1"/>
    <col min="6646" max="6649" width="11" style="13" customWidth="1"/>
    <col min="6650" max="6650" width="12.7109375" style="13" customWidth="1"/>
    <col min="6651" max="6651" width="9.85546875" style="13" customWidth="1"/>
    <col min="6652" max="6652" width="14" style="13" customWidth="1"/>
    <col min="6653" max="6653" width="12" style="13" customWidth="1"/>
    <col min="6654" max="6654" width="11.7109375" style="13" customWidth="1"/>
    <col min="6655" max="6655" width="10.85546875" style="13" customWidth="1"/>
    <col min="6656" max="6657" width="11.42578125" style="13" customWidth="1"/>
    <col min="6658" max="6658" width="10.28515625" style="13" bestFit="1" customWidth="1"/>
    <col min="6659" max="6659" width="12.140625" style="13" customWidth="1"/>
    <col min="6660" max="6660" width="12.28515625" style="13" customWidth="1"/>
    <col min="6661" max="6661" width="17.140625" style="13" customWidth="1"/>
    <col min="6662" max="6662" width="23" style="13" customWidth="1"/>
    <col min="6663" max="6897" width="8.85546875" style="13"/>
    <col min="6898" max="6898" width="4.42578125" style="13" customWidth="1"/>
    <col min="6899" max="6899" width="28.140625" style="13" customWidth="1"/>
    <col min="6900" max="6900" width="11.7109375" style="13" customWidth="1"/>
    <col min="6901" max="6901" width="11.85546875" style="13" customWidth="1"/>
    <col min="6902" max="6905" width="11" style="13" customWidth="1"/>
    <col min="6906" max="6906" width="12.7109375" style="13" customWidth="1"/>
    <col min="6907" max="6907" width="9.85546875" style="13" customWidth="1"/>
    <col min="6908" max="6908" width="14" style="13" customWidth="1"/>
    <col min="6909" max="6909" width="12" style="13" customWidth="1"/>
    <col min="6910" max="6910" width="11.7109375" style="13" customWidth="1"/>
    <col min="6911" max="6911" width="10.85546875" style="13" customWidth="1"/>
    <col min="6912" max="6913" width="11.42578125" style="13" customWidth="1"/>
    <col min="6914" max="6914" width="10.28515625" style="13" bestFit="1" customWidth="1"/>
    <col min="6915" max="6915" width="12.140625" style="13" customWidth="1"/>
    <col min="6916" max="6916" width="12.28515625" style="13" customWidth="1"/>
    <col min="6917" max="6917" width="17.140625" style="13" customWidth="1"/>
    <col min="6918" max="6918" width="23" style="13" customWidth="1"/>
    <col min="6919" max="7153" width="8.85546875" style="13"/>
    <col min="7154" max="7154" width="4.42578125" style="13" customWidth="1"/>
    <col min="7155" max="7155" width="28.140625" style="13" customWidth="1"/>
    <col min="7156" max="7156" width="11.7109375" style="13" customWidth="1"/>
    <col min="7157" max="7157" width="11.85546875" style="13" customWidth="1"/>
    <col min="7158" max="7161" width="11" style="13" customWidth="1"/>
    <col min="7162" max="7162" width="12.7109375" style="13" customWidth="1"/>
    <col min="7163" max="7163" width="9.85546875" style="13" customWidth="1"/>
    <col min="7164" max="7164" width="14" style="13" customWidth="1"/>
    <col min="7165" max="7165" width="12" style="13" customWidth="1"/>
    <col min="7166" max="7166" width="11.7109375" style="13" customWidth="1"/>
    <col min="7167" max="7167" width="10.85546875" style="13" customWidth="1"/>
    <col min="7168" max="7169" width="11.42578125" style="13" customWidth="1"/>
    <col min="7170" max="7170" width="10.28515625" style="13" bestFit="1" customWidth="1"/>
    <col min="7171" max="7171" width="12.140625" style="13" customWidth="1"/>
    <col min="7172" max="7172" width="12.28515625" style="13" customWidth="1"/>
    <col min="7173" max="7173" width="17.140625" style="13" customWidth="1"/>
    <col min="7174" max="7174" width="23" style="13" customWidth="1"/>
    <col min="7175" max="7409" width="8.85546875" style="13"/>
    <col min="7410" max="7410" width="4.42578125" style="13" customWidth="1"/>
    <col min="7411" max="7411" width="28.140625" style="13" customWidth="1"/>
    <col min="7412" max="7412" width="11.7109375" style="13" customWidth="1"/>
    <col min="7413" max="7413" width="11.85546875" style="13" customWidth="1"/>
    <col min="7414" max="7417" width="11" style="13" customWidth="1"/>
    <col min="7418" max="7418" width="12.7109375" style="13" customWidth="1"/>
    <col min="7419" max="7419" width="9.85546875" style="13" customWidth="1"/>
    <col min="7420" max="7420" width="14" style="13" customWidth="1"/>
    <col min="7421" max="7421" width="12" style="13" customWidth="1"/>
    <col min="7422" max="7422" width="11.7109375" style="13" customWidth="1"/>
    <col min="7423" max="7423" width="10.85546875" style="13" customWidth="1"/>
    <col min="7424" max="7425" width="11.42578125" style="13" customWidth="1"/>
    <col min="7426" max="7426" width="10.28515625" style="13" bestFit="1" customWidth="1"/>
    <col min="7427" max="7427" width="12.140625" style="13" customWidth="1"/>
    <col min="7428" max="7428" width="12.28515625" style="13" customWidth="1"/>
    <col min="7429" max="7429" width="17.140625" style="13" customWidth="1"/>
    <col min="7430" max="7430" width="23" style="13" customWidth="1"/>
    <col min="7431" max="7665" width="8.85546875" style="13"/>
    <col min="7666" max="7666" width="4.42578125" style="13" customWidth="1"/>
    <col min="7667" max="7667" width="28.140625" style="13" customWidth="1"/>
    <col min="7668" max="7668" width="11.7109375" style="13" customWidth="1"/>
    <col min="7669" max="7669" width="11.85546875" style="13" customWidth="1"/>
    <col min="7670" max="7673" width="11" style="13" customWidth="1"/>
    <col min="7674" max="7674" width="12.7109375" style="13" customWidth="1"/>
    <col min="7675" max="7675" width="9.85546875" style="13" customWidth="1"/>
    <col min="7676" max="7676" width="14" style="13" customWidth="1"/>
    <col min="7677" max="7677" width="12" style="13" customWidth="1"/>
    <col min="7678" max="7678" width="11.7109375" style="13" customWidth="1"/>
    <col min="7679" max="7679" width="10.85546875" style="13" customWidth="1"/>
    <col min="7680" max="7681" width="11.42578125" style="13" customWidth="1"/>
    <col min="7682" max="7682" width="10.28515625" style="13" bestFit="1" customWidth="1"/>
    <col min="7683" max="7683" width="12.140625" style="13" customWidth="1"/>
    <col min="7684" max="7684" width="12.28515625" style="13" customWidth="1"/>
    <col min="7685" max="7685" width="17.140625" style="13" customWidth="1"/>
    <col min="7686" max="7686" width="23" style="13" customWidth="1"/>
    <col min="7687" max="7921" width="8.85546875" style="13"/>
    <col min="7922" max="7922" width="4.42578125" style="13" customWidth="1"/>
    <col min="7923" max="7923" width="28.140625" style="13" customWidth="1"/>
    <col min="7924" max="7924" width="11.7109375" style="13" customWidth="1"/>
    <col min="7925" max="7925" width="11.85546875" style="13" customWidth="1"/>
    <col min="7926" max="7929" width="11" style="13" customWidth="1"/>
    <col min="7930" max="7930" width="12.7109375" style="13" customWidth="1"/>
    <col min="7931" max="7931" width="9.85546875" style="13" customWidth="1"/>
    <col min="7932" max="7932" width="14" style="13" customWidth="1"/>
    <col min="7933" max="7933" width="12" style="13" customWidth="1"/>
    <col min="7934" max="7934" width="11.7109375" style="13" customWidth="1"/>
    <col min="7935" max="7935" width="10.85546875" style="13" customWidth="1"/>
    <col min="7936" max="7937" width="11.42578125" style="13" customWidth="1"/>
    <col min="7938" max="7938" width="10.28515625" style="13" bestFit="1" customWidth="1"/>
    <col min="7939" max="7939" width="12.140625" style="13" customWidth="1"/>
    <col min="7940" max="7940" width="12.28515625" style="13" customWidth="1"/>
    <col min="7941" max="7941" width="17.140625" style="13" customWidth="1"/>
    <col min="7942" max="7942" width="23" style="13" customWidth="1"/>
    <col min="7943" max="8177" width="8.85546875" style="13"/>
    <col min="8178" max="8178" width="4.42578125" style="13" customWidth="1"/>
    <col min="8179" max="8179" width="28.140625" style="13" customWidth="1"/>
    <col min="8180" max="8180" width="11.7109375" style="13" customWidth="1"/>
    <col min="8181" max="8181" width="11.85546875" style="13" customWidth="1"/>
    <col min="8182" max="8185" width="11" style="13" customWidth="1"/>
    <col min="8186" max="8186" width="12.7109375" style="13" customWidth="1"/>
    <col min="8187" max="8187" width="9.85546875" style="13" customWidth="1"/>
    <col min="8188" max="8188" width="14" style="13" customWidth="1"/>
    <col min="8189" max="8189" width="12" style="13" customWidth="1"/>
    <col min="8190" max="8190" width="11.7109375" style="13" customWidth="1"/>
    <col min="8191" max="8191" width="10.85546875" style="13" customWidth="1"/>
    <col min="8192" max="8193" width="11.42578125" style="13" customWidth="1"/>
    <col min="8194" max="8194" width="10.28515625" style="13" bestFit="1" customWidth="1"/>
    <col min="8195" max="8195" width="12.140625" style="13" customWidth="1"/>
    <col min="8196" max="8196" width="12.28515625" style="13" customWidth="1"/>
    <col min="8197" max="8197" width="17.140625" style="13" customWidth="1"/>
    <col min="8198" max="8198" width="23" style="13" customWidth="1"/>
    <col min="8199" max="8433" width="8.85546875" style="13"/>
    <col min="8434" max="8434" width="4.42578125" style="13" customWidth="1"/>
    <col min="8435" max="8435" width="28.140625" style="13" customWidth="1"/>
    <col min="8436" max="8436" width="11.7109375" style="13" customWidth="1"/>
    <col min="8437" max="8437" width="11.85546875" style="13" customWidth="1"/>
    <col min="8438" max="8441" width="11" style="13" customWidth="1"/>
    <col min="8442" max="8442" width="12.7109375" style="13" customWidth="1"/>
    <col min="8443" max="8443" width="9.85546875" style="13" customWidth="1"/>
    <col min="8444" max="8444" width="14" style="13" customWidth="1"/>
    <col min="8445" max="8445" width="12" style="13" customWidth="1"/>
    <col min="8446" max="8446" width="11.7109375" style="13" customWidth="1"/>
    <col min="8447" max="8447" width="10.85546875" style="13" customWidth="1"/>
    <col min="8448" max="8449" width="11.42578125" style="13" customWidth="1"/>
    <col min="8450" max="8450" width="10.28515625" style="13" bestFit="1" customWidth="1"/>
    <col min="8451" max="8451" width="12.140625" style="13" customWidth="1"/>
    <col min="8452" max="8452" width="12.28515625" style="13" customWidth="1"/>
    <col min="8453" max="8453" width="17.140625" style="13" customWidth="1"/>
    <col min="8454" max="8454" width="23" style="13" customWidth="1"/>
    <col min="8455" max="8689" width="8.85546875" style="13"/>
    <col min="8690" max="8690" width="4.42578125" style="13" customWidth="1"/>
    <col min="8691" max="8691" width="28.140625" style="13" customWidth="1"/>
    <col min="8692" max="8692" width="11.7109375" style="13" customWidth="1"/>
    <col min="8693" max="8693" width="11.85546875" style="13" customWidth="1"/>
    <col min="8694" max="8697" width="11" style="13" customWidth="1"/>
    <col min="8698" max="8698" width="12.7109375" style="13" customWidth="1"/>
    <col min="8699" max="8699" width="9.85546875" style="13" customWidth="1"/>
    <col min="8700" max="8700" width="14" style="13" customWidth="1"/>
    <col min="8701" max="8701" width="12" style="13" customWidth="1"/>
    <col min="8702" max="8702" width="11.7109375" style="13" customWidth="1"/>
    <col min="8703" max="8703" width="10.85546875" style="13" customWidth="1"/>
    <col min="8704" max="8705" width="11.42578125" style="13" customWidth="1"/>
    <col min="8706" max="8706" width="10.28515625" style="13" bestFit="1" customWidth="1"/>
    <col min="8707" max="8707" width="12.140625" style="13" customWidth="1"/>
    <col min="8708" max="8708" width="12.28515625" style="13" customWidth="1"/>
    <col min="8709" max="8709" width="17.140625" style="13" customWidth="1"/>
    <col min="8710" max="8710" width="23" style="13" customWidth="1"/>
    <col min="8711" max="8945" width="8.85546875" style="13"/>
    <col min="8946" max="8946" width="4.42578125" style="13" customWidth="1"/>
    <col min="8947" max="8947" width="28.140625" style="13" customWidth="1"/>
    <col min="8948" max="8948" width="11.7109375" style="13" customWidth="1"/>
    <col min="8949" max="8949" width="11.85546875" style="13" customWidth="1"/>
    <col min="8950" max="8953" width="11" style="13" customWidth="1"/>
    <col min="8954" max="8954" width="12.7109375" style="13" customWidth="1"/>
    <col min="8955" max="8955" width="9.85546875" style="13" customWidth="1"/>
    <col min="8956" max="8956" width="14" style="13" customWidth="1"/>
    <col min="8957" max="8957" width="12" style="13" customWidth="1"/>
    <col min="8958" max="8958" width="11.7109375" style="13" customWidth="1"/>
    <col min="8959" max="8959" width="10.85546875" style="13" customWidth="1"/>
    <col min="8960" max="8961" width="11.42578125" style="13" customWidth="1"/>
    <col min="8962" max="8962" width="10.28515625" style="13" bestFit="1" customWidth="1"/>
    <col min="8963" max="8963" width="12.140625" style="13" customWidth="1"/>
    <col min="8964" max="8964" width="12.28515625" style="13" customWidth="1"/>
    <col min="8965" max="8965" width="17.140625" style="13" customWidth="1"/>
    <col min="8966" max="8966" width="23" style="13" customWidth="1"/>
    <col min="8967" max="9201" width="8.85546875" style="13"/>
    <col min="9202" max="9202" width="4.42578125" style="13" customWidth="1"/>
    <col min="9203" max="9203" width="28.140625" style="13" customWidth="1"/>
    <col min="9204" max="9204" width="11.7109375" style="13" customWidth="1"/>
    <col min="9205" max="9205" width="11.85546875" style="13" customWidth="1"/>
    <col min="9206" max="9209" width="11" style="13" customWidth="1"/>
    <col min="9210" max="9210" width="12.7109375" style="13" customWidth="1"/>
    <col min="9211" max="9211" width="9.85546875" style="13" customWidth="1"/>
    <col min="9212" max="9212" width="14" style="13" customWidth="1"/>
    <col min="9213" max="9213" width="12" style="13" customWidth="1"/>
    <col min="9214" max="9214" width="11.7109375" style="13" customWidth="1"/>
    <col min="9215" max="9215" width="10.85546875" style="13" customWidth="1"/>
    <col min="9216" max="9217" width="11.42578125" style="13" customWidth="1"/>
    <col min="9218" max="9218" width="10.28515625" style="13" bestFit="1" customWidth="1"/>
    <col min="9219" max="9219" width="12.140625" style="13" customWidth="1"/>
    <col min="9220" max="9220" width="12.28515625" style="13" customWidth="1"/>
    <col min="9221" max="9221" width="17.140625" style="13" customWidth="1"/>
    <col min="9222" max="9222" width="23" style="13" customWidth="1"/>
    <col min="9223" max="9457" width="8.85546875" style="13"/>
    <col min="9458" max="9458" width="4.42578125" style="13" customWidth="1"/>
    <col min="9459" max="9459" width="28.140625" style="13" customWidth="1"/>
    <col min="9460" max="9460" width="11.7109375" style="13" customWidth="1"/>
    <col min="9461" max="9461" width="11.85546875" style="13" customWidth="1"/>
    <col min="9462" max="9465" width="11" style="13" customWidth="1"/>
    <col min="9466" max="9466" width="12.7109375" style="13" customWidth="1"/>
    <col min="9467" max="9467" width="9.85546875" style="13" customWidth="1"/>
    <col min="9468" max="9468" width="14" style="13" customWidth="1"/>
    <col min="9469" max="9469" width="12" style="13" customWidth="1"/>
    <col min="9470" max="9470" width="11.7109375" style="13" customWidth="1"/>
    <col min="9471" max="9471" width="10.85546875" style="13" customWidth="1"/>
    <col min="9472" max="9473" width="11.42578125" style="13" customWidth="1"/>
    <col min="9474" max="9474" width="10.28515625" style="13" bestFit="1" customWidth="1"/>
    <col min="9475" max="9475" width="12.140625" style="13" customWidth="1"/>
    <col min="9476" max="9476" width="12.28515625" style="13" customWidth="1"/>
    <col min="9477" max="9477" width="17.140625" style="13" customWidth="1"/>
    <col min="9478" max="9478" width="23" style="13" customWidth="1"/>
    <col min="9479" max="9713" width="8.85546875" style="13"/>
    <col min="9714" max="9714" width="4.42578125" style="13" customWidth="1"/>
    <col min="9715" max="9715" width="28.140625" style="13" customWidth="1"/>
    <col min="9716" max="9716" width="11.7109375" style="13" customWidth="1"/>
    <col min="9717" max="9717" width="11.85546875" style="13" customWidth="1"/>
    <col min="9718" max="9721" width="11" style="13" customWidth="1"/>
    <col min="9722" max="9722" width="12.7109375" style="13" customWidth="1"/>
    <col min="9723" max="9723" width="9.85546875" style="13" customWidth="1"/>
    <col min="9724" max="9724" width="14" style="13" customWidth="1"/>
    <col min="9725" max="9725" width="12" style="13" customWidth="1"/>
    <col min="9726" max="9726" width="11.7109375" style="13" customWidth="1"/>
    <col min="9727" max="9727" width="10.85546875" style="13" customWidth="1"/>
    <col min="9728" max="9729" width="11.42578125" style="13" customWidth="1"/>
    <col min="9730" max="9730" width="10.28515625" style="13" bestFit="1" customWidth="1"/>
    <col min="9731" max="9731" width="12.140625" style="13" customWidth="1"/>
    <col min="9732" max="9732" width="12.28515625" style="13" customWidth="1"/>
    <col min="9733" max="9733" width="17.140625" style="13" customWidth="1"/>
    <col min="9734" max="9734" width="23" style="13" customWidth="1"/>
    <col min="9735" max="9969" width="8.85546875" style="13"/>
    <col min="9970" max="9970" width="4.42578125" style="13" customWidth="1"/>
    <col min="9971" max="9971" width="28.140625" style="13" customWidth="1"/>
    <col min="9972" max="9972" width="11.7109375" style="13" customWidth="1"/>
    <col min="9973" max="9973" width="11.85546875" style="13" customWidth="1"/>
    <col min="9974" max="9977" width="11" style="13" customWidth="1"/>
    <col min="9978" max="9978" width="12.7109375" style="13" customWidth="1"/>
    <col min="9979" max="9979" width="9.85546875" style="13" customWidth="1"/>
    <col min="9980" max="9980" width="14" style="13" customWidth="1"/>
    <col min="9981" max="9981" width="12" style="13" customWidth="1"/>
    <col min="9982" max="9982" width="11.7109375" style="13" customWidth="1"/>
    <col min="9983" max="9983" width="10.85546875" style="13" customWidth="1"/>
    <col min="9984" max="9985" width="11.42578125" style="13" customWidth="1"/>
    <col min="9986" max="9986" width="10.28515625" style="13" bestFit="1" customWidth="1"/>
    <col min="9987" max="9987" width="12.140625" style="13" customWidth="1"/>
    <col min="9988" max="9988" width="12.28515625" style="13" customWidth="1"/>
    <col min="9989" max="9989" width="17.140625" style="13" customWidth="1"/>
    <col min="9990" max="9990" width="23" style="13" customWidth="1"/>
    <col min="9991" max="10225" width="8.85546875" style="13"/>
    <col min="10226" max="10226" width="4.42578125" style="13" customWidth="1"/>
    <col min="10227" max="10227" width="28.140625" style="13" customWidth="1"/>
    <col min="10228" max="10228" width="11.7109375" style="13" customWidth="1"/>
    <col min="10229" max="10229" width="11.85546875" style="13" customWidth="1"/>
    <col min="10230" max="10233" width="11" style="13" customWidth="1"/>
    <col min="10234" max="10234" width="12.7109375" style="13" customWidth="1"/>
    <col min="10235" max="10235" width="9.85546875" style="13" customWidth="1"/>
    <col min="10236" max="10236" width="14" style="13" customWidth="1"/>
    <col min="10237" max="10237" width="12" style="13" customWidth="1"/>
    <col min="10238" max="10238" width="11.7109375" style="13" customWidth="1"/>
    <col min="10239" max="10239" width="10.85546875" style="13" customWidth="1"/>
    <col min="10240" max="10241" width="11.42578125" style="13" customWidth="1"/>
    <col min="10242" max="10242" width="10.28515625" style="13" bestFit="1" customWidth="1"/>
    <col min="10243" max="10243" width="12.140625" style="13" customWidth="1"/>
    <col min="10244" max="10244" width="12.28515625" style="13" customWidth="1"/>
    <col min="10245" max="10245" width="17.140625" style="13" customWidth="1"/>
    <col min="10246" max="10246" width="23" style="13" customWidth="1"/>
    <col min="10247" max="10481" width="8.85546875" style="13"/>
    <col min="10482" max="10482" width="4.42578125" style="13" customWidth="1"/>
    <col min="10483" max="10483" width="28.140625" style="13" customWidth="1"/>
    <col min="10484" max="10484" width="11.7109375" style="13" customWidth="1"/>
    <col min="10485" max="10485" width="11.85546875" style="13" customWidth="1"/>
    <col min="10486" max="10489" width="11" style="13" customWidth="1"/>
    <col min="10490" max="10490" width="12.7109375" style="13" customWidth="1"/>
    <col min="10491" max="10491" width="9.85546875" style="13" customWidth="1"/>
    <col min="10492" max="10492" width="14" style="13" customWidth="1"/>
    <col min="10493" max="10493" width="12" style="13" customWidth="1"/>
    <col min="10494" max="10494" width="11.7109375" style="13" customWidth="1"/>
    <col min="10495" max="10495" width="10.85546875" style="13" customWidth="1"/>
    <col min="10496" max="10497" width="11.42578125" style="13" customWidth="1"/>
    <col min="10498" max="10498" width="10.28515625" style="13" bestFit="1" customWidth="1"/>
    <col min="10499" max="10499" width="12.140625" style="13" customWidth="1"/>
    <col min="10500" max="10500" width="12.28515625" style="13" customWidth="1"/>
    <col min="10501" max="10501" width="17.140625" style="13" customWidth="1"/>
    <col min="10502" max="10502" width="23" style="13" customWidth="1"/>
    <col min="10503" max="10737" width="8.85546875" style="13"/>
    <col min="10738" max="10738" width="4.42578125" style="13" customWidth="1"/>
    <col min="10739" max="10739" width="28.140625" style="13" customWidth="1"/>
    <col min="10740" max="10740" width="11.7109375" style="13" customWidth="1"/>
    <col min="10741" max="10741" width="11.85546875" style="13" customWidth="1"/>
    <col min="10742" max="10745" width="11" style="13" customWidth="1"/>
    <col min="10746" max="10746" width="12.7109375" style="13" customWidth="1"/>
    <col min="10747" max="10747" width="9.85546875" style="13" customWidth="1"/>
    <col min="10748" max="10748" width="14" style="13" customWidth="1"/>
    <col min="10749" max="10749" width="12" style="13" customWidth="1"/>
    <col min="10750" max="10750" width="11.7109375" style="13" customWidth="1"/>
    <col min="10751" max="10751" width="10.85546875" style="13" customWidth="1"/>
    <col min="10752" max="10753" width="11.42578125" style="13" customWidth="1"/>
    <col min="10754" max="10754" width="10.28515625" style="13" bestFit="1" customWidth="1"/>
    <col min="10755" max="10755" width="12.140625" style="13" customWidth="1"/>
    <col min="10756" max="10756" width="12.28515625" style="13" customWidth="1"/>
    <col min="10757" max="10757" width="17.140625" style="13" customWidth="1"/>
    <col min="10758" max="10758" width="23" style="13" customWidth="1"/>
    <col min="10759" max="10993" width="8.85546875" style="13"/>
    <col min="10994" max="10994" width="4.42578125" style="13" customWidth="1"/>
    <col min="10995" max="10995" width="28.140625" style="13" customWidth="1"/>
    <col min="10996" max="10996" width="11.7109375" style="13" customWidth="1"/>
    <col min="10997" max="10997" width="11.85546875" style="13" customWidth="1"/>
    <col min="10998" max="11001" width="11" style="13" customWidth="1"/>
    <col min="11002" max="11002" width="12.7109375" style="13" customWidth="1"/>
    <col min="11003" max="11003" width="9.85546875" style="13" customWidth="1"/>
    <col min="11004" max="11004" width="14" style="13" customWidth="1"/>
    <col min="11005" max="11005" width="12" style="13" customWidth="1"/>
    <col min="11006" max="11006" width="11.7109375" style="13" customWidth="1"/>
    <col min="11007" max="11007" width="10.85546875" style="13" customWidth="1"/>
    <col min="11008" max="11009" width="11.42578125" style="13" customWidth="1"/>
    <col min="11010" max="11010" width="10.28515625" style="13" bestFit="1" customWidth="1"/>
    <col min="11011" max="11011" width="12.140625" style="13" customWidth="1"/>
    <col min="11012" max="11012" width="12.28515625" style="13" customWidth="1"/>
    <col min="11013" max="11013" width="17.140625" style="13" customWidth="1"/>
    <col min="11014" max="11014" width="23" style="13" customWidth="1"/>
    <col min="11015" max="11249" width="8.85546875" style="13"/>
    <col min="11250" max="11250" width="4.42578125" style="13" customWidth="1"/>
    <col min="11251" max="11251" width="28.140625" style="13" customWidth="1"/>
    <col min="11252" max="11252" width="11.7109375" style="13" customWidth="1"/>
    <col min="11253" max="11253" width="11.85546875" style="13" customWidth="1"/>
    <col min="11254" max="11257" width="11" style="13" customWidth="1"/>
    <col min="11258" max="11258" width="12.7109375" style="13" customWidth="1"/>
    <col min="11259" max="11259" width="9.85546875" style="13" customWidth="1"/>
    <col min="11260" max="11260" width="14" style="13" customWidth="1"/>
    <col min="11261" max="11261" width="12" style="13" customWidth="1"/>
    <col min="11262" max="11262" width="11.7109375" style="13" customWidth="1"/>
    <col min="11263" max="11263" width="10.85546875" style="13" customWidth="1"/>
    <col min="11264" max="11265" width="11.42578125" style="13" customWidth="1"/>
    <col min="11266" max="11266" width="10.28515625" style="13" bestFit="1" customWidth="1"/>
    <col min="11267" max="11267" width="12.140625" style="13" customWidth="1"/>
    <col min="11268" max="11268" width="12.28515625" style="13" customWidth="1"/>
    <col min="11269" max="11269" width="17.140625" style="13" customWidth="1"/>
    <col min="11270" max="11270" width="23" style="13" customWidth="1"/>
    <col min="11271" max="11505" width="8.85546875" style="13"/>
    <col min="11506" max="11506" width="4.42578125" style="13" customWidth="1"/>
    <col min="11507" max="11507" width="28.140625" style="13" customWidth="1"/>
    <col min="11508" max="11508" width="11.7109375" style="13" customWidth="1"/>
    <col min="11509" max="11509" width="11.85546875" style="13" customWidth="1"/>
    <col min="11510" max="11513" width="11" style="13" customWidth="1"/>
    <col min="11514" max="11514" width="12.7109375" style="13" customWidth="1"/>
    <col min="11515" max="11515" width="9.85546875" style="13" customWidth="1"/>
    <col min="11516" max="11516" width="14" style="13" customWidth="1"/>
    <col min="11517" max="11517" width="12" style="13" customWidth="1"/>
    <col min="11518" max="11518" width="11.7109375" style="13" customWidth="1"/>
    <col min="11519" max="11519" width="10.85546875" style="13" customWidth="1"/>
    <col min="11520" max="11521" width="11.42578125" style="13" customWidth="1"/>
    <col min="11522" max="11522" width="10.28515625" style="13" bestFit="1" customWidth="1"/>
    <col min="11523" max="11523" width="12.140625" style="13" customWidth="1"/>
    <col min="11524" max="11524" width="12.28515625" style="13" customWidth="1"/>
    <col min="11525" max="11525" width="17.140625" style="13" customWidth="1"/>
    <col min="11526" max="11526" width="23" style="13" customWidth="1"/>
    <col min="11527" max="11761" width="8.85546875" style="13"/>
    <col min="11762" max="11762" width="4.42578125" style="13" customWidth="1"/>
    <col min="11763" max="11763" width="28.140625" style="13" customWidth="1"/>
    <col min="11764" max="11764" width="11.7109375" style="13" customWidth="1"/>
    <col min="11765" max="11765" width="11.85546875" style="13" customWidth="1"/>
    <col min="11766" max="11769" width="11" style="13" customWidth="1"/>
    <col min="11770" max="11770" width="12.7109375" style="13" customWidth="1"/>
    <col min="11771" max="11771" width="9.85546875" style="13" customWidth="1"/>
    <col min="11772" max="11772" width="14" style="13" customWidth="1"/>
    <col min="11773" max="11773" width="12" style="13" customWidth="1"/>
    <col min="11774" max="11774" width="11.7109375" style="13" customWidth="1"/>
    <col min="11775" max="11775" width="10.85546875" style="13" customWidth="1"/>
    <col min="11776" max="11777" width="11.42578125" style="13" customWidth="1"/>
    <col min="11778" max="11778" width="10.28515625" style="13" bestFit="1" customWidth="1"/>
    <col min="11779" max="11779" width="12.140625" style="13" customWidth="1"/>
    <col min="11780" max="11780" width="12.28515625" style="13" customWidth="1"/>
    <col min="11781" max="11781" width="17.140625" style="13" customWidth="1"/>
    <col min="11782" max="11782" width="23" style="13" customWidth="1"/>
    <col min="11783" max="12017" width="8.85546875" style="13"/>
    <col min="12018" max="12018" width="4.42578125" style="13" customWidth="1"/>
    <col min="12019" max="12019" width="28.140625" style="13" customWidth="1"/>
    <col min="12020" max="12020" width="11.7109375" style="13" customWidth="1"/>
    <col min="12021" max="12021" width="11.85546875" style="13" customWidth="1"/>
    <col min="12022" max="12025" width="11" style="13" customWidth="1"/>
    <col min="12026" max="12026" width="12.7109375" style="13" customWidth="1"/>
    <col min="12027" max="12027" width="9.85546875" style="13" customWidth="1"/>
    <col min="12028" max="12028" width="14" style="13" customWidth="1"/>
    <col min="12029" max="12029" width="12" style="13" customWidth="1"/>
    <col min="12030" max="12030" width="11.7109375" style="13" customWidth="1"/>
    <col min="12031" max="12031" width="10.85546875" style="13" customWidth="1"/>
    <col min="12032" max="12033" width="11.42578125" style="13" customWidth="1"/>
    <col min="12034" max="12034" width="10.28515625" style="13" bestFit="1" customWidth="1"/>
    <col min="12035" max="12035" width="12.140625" style="13" customWidth="1"/>
    <col min="12036" max="12036" width="12.28515625" style="13" customWidth="1"/>
    <col min="12037" max="12037" width="17.140625" style="13" customWidth="1"/>
    <col min="12038" max="12038" width="23" style="13" customWidth="1"/>
    <col min="12039" max="12273" width="8.85546875" style="13"/>
    <col min="12274" max="12274" width="4.42578125" style="13" customWidth="1"/>
    <col min="12275" max="12275" width="28.140625" style="13" customWidth="1"/>
    <col min="12276" max="12276" width="11.7109375" style="13" customWidth="1"/>
    <col min="12277" max="12277" width="11.85546875" style="13" customWidth="1"/>
    <col min="12278" max="12281" width="11" style="13" customWidth="1"/>
    <col min="12282" max="12282" width="12.7109375" style="13" customWidth="1"/>
    <col min="12283" max="12283" width="9.85546875" style="13" customWidth="1"/>
    <col min="12284" max="12284" width="14" style="13" customWidth="1"/>
    <col min="12285" max="12285" width="12" style="13" customWidth="1"/>
    <col min="12286" max="12286" width="11.7109375" style="13" customWidth="1"/>
    <col min="12287" max="12287" width="10.85546875" style="13" customWidth="1"/>
    <col min="12288" max="12289" width="11.42578125" style="13" customWidth="1"/>
    <col min="12290" max="12290" width="10.28515625" style="13" bestFit="1" customWidth="1"/>
    <col min="12291" max="12291" width="12.140625" style="13" customWidth="1"/>
    <col min="12292" max="12292" width="12.28515625" style="13" customWidth="1"/>
    <col min="12293" max="12293" width="17.140625" style="13" customWidth="1"/>
    <col min="12294" max="12294" width="23" style="13" customWidth="1"/>
    <col min="12295" max="12529" width="8.85546875" style="13"/>
    <col min="12530" max="12530" width="4.42578125" style="13" customWidth="1"/>
    <col min="12531" max="12531" width="28.140625" style="13" customWidth="1"/>
    <col min="12532" max="12532" width="11.7109375" style="13" customWidth="1"/>
    <col min="12533" max="12533" width="11.85546875" style="13" customWidth="1"/>
    <col min="12534" max="12537" width="11" style="13" customWidth="1"/>
    <col min="12538" max="12538" width="12.7109375" style="13" customWidth="1"/>
    <col min="12539" max="12539" width="9.85546875" style="13" customWidth="1"/>
    <col min="12540" max="12540" width="14" style="13" customWidth="1"/>
    <col min="12541" max="12541" width="12" style="13" customWidth="1"/>
    <col min="12542" max="12542" width="11.7109375" style="13" customWidth="1"/>
    <col min="12543" max="12543" width="10.85546875" style="13" customWidth="1"/>
    <col min="12544" max="12545" width="11.42578125" style="13" customWidth="1"/>
    <col min="12546" max="12546" width="10.28515625" style="13" bestFit="1" customWidth="1"/>
    <col min="12547" max="12547" width="12.140625" style="13" customWidth="1"/>
    <col min="12548" max="12548" width="12.28515625" style="13" customWidth="1"/>
    <col min="12549" max="12549" width="17.140625" style="13" customWidth="1"/>
    <col min="12550" max="12550" width="23" style="13" customWidth="1"/>
    <col min="12551" max="12785" width="8.85546875" style="13"/>
    <col min="12786" max="12786" width="4.42578125" style="13" customWidth="1"/>
    <col min="12787" max="12787" width="28.140625" style="13" customWidth="1"/>
    <col min="12788" max="12788" width="11.7109375" style="13" customWidth="1"/>
    <col min="12789" max="12789" width="11.85546875" style="13" customWidth="1"/>
    <col min="12790" max="12793" width="11" style="13" customWidth="1"/>
    <col min="12794" max="12794" width="12.7109375" style="13" customWidth="1"/>
    <col min="12795" max="12795" width="9.85546875" style="13" customWidth="1"/>
    <col min="12796" max="12796" width="14" style="13" customWidth="1"/>
    <col min="12797" max="12797" width="12" style="13" customWidth="1"/>
    <col min="12798" max="12798" width="11.7109375" style="13" customWidth="1"/>
    <col min="12799" max="12799" width="10.85546875" style="13" customWidth="1"/>
    <col min="12800" max="12801" width="11.42578125" style="13" customWidth="1"/>
    <col min="12802" max="12802" width="10.28515625" style="13" bestFit="1" customWidth="1"/>
    <col min="12803" max="12803" width="12.140625" style="13" customWidth="1"/>
    <col min="12804" max="12804" width="12.28515625" style="13" customWidth="1"/>
    <col min="12805" max="12805" width="17.140625" style="13" customWidth="1"/>
    <col min="12806" max="12806" width="23" style="13" customWidth="1"/>
    <col min="12807" max="13041" width="8.85546875" style="13"/>
    <col min="13042" max="13042" width="4.42578125" style="13" customWidth="1"/>
    <col min="13043" max="13043" width="28.140625" style="13" customWidth="1"/>
    <col min="13044" max="13044" width="11.7109375" style="13" customWidth="1"/>
    <col min="13045" max="13045" width="11.85546875" style="13" customWidth="1"/>
    <col min="13046" max="13049" width="11" style="13" customWidth="1"/>
    <col min="13050" max="13050" width="12.7109375" style="13" customWidth="1"/>
    <col min="13051" max="13051" width="9.85546875" style="13" customWidth="1"/>
    <col min="13052" max="13052" width="14" style="13" customWidth="1"/>
    <col min="13053" max="13053" width="12" style="13" customWidth="1"/>
    <col min="13054" max="13054" width="11.7109375" style="13" customWidth="1"/>
    <col min="13055" max="13055" width="10.85546875" style="13" customWidth="1"/>
    <col min="13056" max="13057" width="11.42578125" style="13" customWidth="1"/>
    <col min="13058" max="13058" width="10.28515625" style="13" bestFit="1" customWidth="1"/>
    <col min="13059" max="13059" width="12.140625" style="13" customWidth="1"/>
    <col min="13060" max="13060" width="12.28515625" style="13" customWidth="1"/>
    <col min="13061" max="13061" width="17.140625" style="13" customWidth="1"/>
    <col min="13062" max="13062" width="23" style="13" customWidth="1"/>
    <col min="13063" max="13297" width="8.85546875" style="13"/>
    <col min="13298" max="13298" width="4.42578125" style="13" customWidth="1"/>
    <col min="13299" max="13299" width="28.140625" style="13" customWidth="1"/>
    <col min="13300" max="13300" width="11.7109375" style="13" customWidth="1"/>
    <col min="13301" max="13301" width="11.85546875" style="13" customWidth="1"/>
    <col min="13302" max="13305" width="11" style="13" customWidth="1"/>
    <col min="13306" max="13306" width="12.7109375" style="13" customWidth="1"/>
    <col min="13307" max="13307" width="9.85546875" style="13" customWidth="1"/>
    <col min="13308" max="13308" width="14" style="13" customWidth="1"/>
    <col min="13309" max="13309" width="12" style="13" customWidth="1"/>
    <col min="13310" max="13310" width="11.7109375" style="13" customWidth="1"/>
    <col min="13311" max="13311" width="10.85546875" style="13" customWidth="1"/>
    <col min="13312" max="13313" width="11.42578125" style="13" customWidth="1"/>
    <col min="13314" max="13314" width="10.28515625" style="13" bestFit="1" customWidth="1"/>
    <col min="13315" max="13315" width="12.140625" style="13" customWidth="1"/>
    <col min="13316" max="13316" width="12.28515625" style="13" customWidth="1"/>
    <col min="13317" max="13317" width="17.140625" style="13" customWidth="1"/>
    <col min="13318" max="13318" width="23" style="13" customWidth="1"/>
    <col min="13319" max="13553" width="8.85546875" style="13"/>
    <col min="13554" max="13554" width="4.42578125" style="13" customWidth="1"/>
    <col min="13555" max="13555" width="28.140625" style="13" customWidth="1"/>
    <col min="13556" max="13556" width="11.7109375" style="13" customWidth="1"/>
    <col min="13557" max="13557" width="11.85546875" style="13" customWidth="1"/>
    <col min="13558" max="13561" width="11" style="13" customWidth="1"/>
    <col min="13562" max="13562" width="12.7109375" style="13" customWidth="1"/>
    <col min="13563" max="13563" width="9.85546875" style="13" customWidth="1"/>
    <col min="13564" max="13564" width="14" style="13" customWidth="1"/>
    <col min="13565" max="13565" width="12" style="13" customWidth="1"/>
    <col min="13566" max="13566" width="11.7109375" style="13" customWidth="1"/>
    <col min="13567" max="13567" width="10.85546875" style="13" customWidth="1"/>
    <col min="13568" max="13569" width="11.42578125" style="13" customWidth="1"/>
    <col min="13570" max="13570" width="10.28515625" style="13" bestFit="1" customWidth="1"/>
    <col min="13571" max="13571" width="12.140625" style="13" customWidth="1"/>
    <col min="13572" max="13572" width="12.28515625" style="13" customWidth="1"/>
    <col min="13573" max="13573" width="17.140625" style="13" customWidth="1"/>
    <col min="13574" max="13574" width="23" style="13" customWidth="1"/>
    <col min="13575" max="13809" width="8.85546875" style="13"/>
    <col min="13810" max="13810" width="4.42578125" style="13" customWidth="1"/>
    <col min="13811" max="13811" width="28.140625" style="13" customWidth="1"/>
    <col min="13812" max="13812" width="11.7109375" style="13" customWidth="1"/>
    <col min="13813" max="13813" width="11.85546875" style="13" customWidth="1"/>
    <col min="13814" max="13817" width="11" style="13" customWidth="1"/>
    <col min="13818" max="13818" width="12.7109375" style="13" customWidth="1"/>
    <col min="13819" max="13819" width="9.85546875" style="13" customWidth="1"/>
    <col min="13820" max="13820" width="14" style="13" customWidth="1"/>
    <col min="13821" max="13821" width="12" style="13" customWidth="1"/>
    <col min="13822" max="13822" width="11.7109375" style="13" customWidth="1"/>
    <col min="13823" max="13823" width="10.85546875" style="13" customWidth="1"/>
    <col min="13824" max="13825" width="11.42578125" style="13" customWidth="1"/>
    <col min="13826" max="13826" width="10.28515625" style="13" bestFit="1" customWidth="1"/>
    <col min="13827" max="13827" width="12.140625" style="13" customWidth="1"/>
    <col min="13828" max="13828" width="12.28515625" style="13" customWidth="1"/>
    <col min="13829" max="13829" width="17.140625" style="13" customWidth="1"/>
    <col min="13830" max="13830" width="23" style="13" customWidth="1"/>
    <col min="13831" max="14065" width="8.85546875" style="13"/>
    <col min="14066" max="14066" width="4.42578125" style="13" customWidth="1"/>
    <col min="14067" max="14067" width="28.140625" style="13" customWidth="1"/>
    <col min="14068" max="14068" width="11.7109375" style="13" customWidth="1"/>
    <col min="14069" max="14069" width="11.85546875" style="13" customWidth="1"/>
    <col min="14070" max="14073" width="11" style="13" customWidth="1"/>
    <col min="14074" max="14074" width="12.7109375" style="13" customWidth="1"/>
    <col min="14075" max="14075" width="9.85546875" style="13" customWidth="1"/>
    <col min="14076" max="14076" width="14" style="13" customWidth="1"/>
    <col min="14077" max="14077" width="12" style="13" customWidth="1"/>
    <col min="14078" max="14078" width="11.7109375" style="13" customWidth="1"/>
    <col min="14079" max="14079" width="10.85546875" style="13" customWidth="1"/>
    <col min="14080" max="14081" width="11.42578125" style="13" customWidth="1"/>
    <col min="14082" max="14082" width="10.28515625" style="13" bestFit="1" customWidth="1"/>
    <col min="14083" max="14083" width="12.140625" style="13" customWidth="1"/>
    <col min="14084" max="14084" width="12.28515625" style="13" customWidth="1"/>
    <col min="14085" max="14085" width="17.140625" style="13" customWidth="1"/>
    <col min="14086" max="14086" width="23" style="13" customWidth="1"/>
    <col min="14087" max="14321" width="8.85546875" style="13"/>
    <col min="14322" max="14322" width="4.42578125" style="13" customWidth="1"/>
    <col min="14323" max="14323" width="28.140625" style="13" customWidth="1"/>
    <col min="14324" max="14324" width="11.7109375" style="13" customWidth="1"/>
    <col min="14325" max="14325" width="11.85546875" style="13" customWidth="1"/>
    <col min="14326" max="14329" width="11" style="13" customWidth="1"/>
    <col min="14330" max="14330" width="12.7109375" style="13" customWidth="1"/>
    <col min="14331" max="14331" width="9.85546875" style="13" customWidth="1"/>
    <col min="14332" max="14332" width="14" style="13" customWidth="1"/>
    <col min="14333" max="14333" width="12" style="13" customWidth="1"/>
    <col min="14334" max="14334" width="11.7109375" style="13" customWidth="1"/>
    <col min="14335" max="14335" width="10.85546875" style="13" customWidth="1"/>
    <col min="14336" max="14337" width="11.42578125" style="13" customWidth="1"/>
    <col min="14338" max="14338" width="10.28515625" style="13" bestFit="1" customWidth="1"/>
    <col min="14339" max="14339" width="12.140625" style="13" customWidth="1"/>
    <col min="14340" max="14340" width="12.28515625" style="13" customWidth="1"/>
    <col min="14341" max="14341" width="17.140625" style="13" customWidth="1"/>
    <col min="14342" max="14342" width="23" style="13" customWidth="1"/>
    <col min="14343" max="14577" width="8.85546875" style="13"/>
    <col min="14578" max="14578" width="4.42578125" style="13" customWidth="1"/>
    <col min="14579" max="14579" width="28.140625" style="13" customWidth="1"/>
    <col min="14580" max="14580" width="11.7109375" style="13" customWidth="1"/>
    <col min="14581" max="14581" width="11.85546875" style="13" customWidth="1"/>
    <col min="14582" max="14585" width="11" style="13" customWidth="1"/>
    <col min="14586" max="14586" width="12.7109375" style="13" customWidth="1"/>
    <col min="14587" max="14587" width="9.85546875" style="13" customWidth="1"/>
    <col min="14588" max="14588" width="14" style="13" customWidth="1"/>
    <col min="14589" max="14589" width="12" style="13" customWidth="1"/>
    <col min="14590" max="14590" width="11.7109375" style="13" customWidth="1"/>
    <col min="14591" max="14591" width="10.85546875" style="13" customWidth="1"/>
    <col min="14592" max="14593" width="11.42578125" style="13" customWidth="1"/>
    <col min="14594" max="14594" width="10.28515625" style="13" bestFit="1" customWidth="1"/>
    <col min="14595" max="14595" width="12.140625" style="13" customWidth="1"/>
    <col min="14596" max="14596" width="12.28515625" style="13" customWidth="1"/>
    <col min="14597" max="14597" width="17.140625" style="13" customWidth="1"/>
    <col min="14598" max="14598" width="23" style="13" customWidth="1"/>
    <col min="14599" max="14833" width="8.85546875" style="13"/>
    <col min="14834" max="14834" width="4.42578125" style="13" customWidth="1"/>
    <col min="14835" max="14835" width="28.140625" style="13" customWidth="1"/>
    <col min="14836" max="14836" width="11.7109375" style="13" customWidth="1"/>
    <col min="14837" max="14837" width="11.85546875" style="13" customWidth="1"/>
    <col min="14838" max="14841" width="11" style="13" customWidth="1"/>
    <col min="14842" max="14842" width="12.7109375" style="13" customWidth="1"/>
    <col min="14843" max="14843" width="9.85546875" style="13" customWidth="1"/>
    <col min="14844" max="14844" width="14" style="13" customWidth="1"/>
    <col min="14845" max="14845" width="12" style="13" customWidth="1"/>
    <col min="14846" max="14846" width="11.7109375" style="13" customWidth="1"/>
    <col min="14847" max="14847" width="10.85546875" style="13" customWidth="1"/>
    <col min="14848" max="14849" width="11.42578125" style="13" customWidth="1"/>
    <col min="14850" max="14850" width="10.28515625" style="13" bestFit="1" customWidth="1"/>
    <col min="14851" max="14851" width="12.140625" style="13" customWidth="1"/>
    <col min="14852" max="14852" width="12.28515625" style="13" customWidth="1"/>
    <col min="14853" max="14853" width="17.140625" style="13" customWidth="1"/>
    <col min="14854" max="14854" width="23" style="13" customWidth="1"/>
    <col min="14855" max="15089" width="8.85546875" style="13"/>
    <col min="15090" max="15090" width="4.42578125" style="13" customWidth="1"/>
    <col min="15091" max="15091" width="28.140625" style="13" customWidth="1"/>
    <col min="15092" max="15092" width="11.7109375" style="13" customWidth="1"/>
    <col min="15093" max="15093" width="11.85546875" style="13" customWidth="1"/>
    <col min="15094" max="15097" width="11" style="13" customWidth="1"/>
    <col min="15098" max="15098" width="12.7109375" style="13" customWidth="1"/>
    <col min="15099" max="15099" width="9.85546875" style="13" customWidth="1"/>
    <col min="15100" max="15100" width="14" style="13" customWidth="1"/>
    <col min="15101" max="15101" width="12" style="13" customWidth="1"/>
    <col min="15102" max="15102" width="11.7109375" style="13" customWidth="1"/>
    <col min="15103" max="15103" width="10.85546875" style="13" customWidth="1"/>
    <col min="15104" max="15105" width="11.42578125" style="13" customWidth="1"/>
    <col min="15106" max="15106" width="10.28515625" style="13" bestFit="1" customWidth="1"/>
    <col min="15107" max="15107" width="12.140625" style="13" customWidth="1"/>
    <col min="15108" max="15108" width="12.28515625" style="13" customWidth="1"/>
    <col min="15109" max="15109" width="17.140625" style="13" customWidth="1"/>
    <col min="15110" max="15110" width="23" style="13" customWidth="1"/>
    <col min="15111" max="15345" width="8.85546875" style="13"/>
    <col min="15346" max="15346" width="4.42578125" style="13" customWidth="1"/>
    <col min="15347" max="15347" width="28.140625" style="13" customWidth="1"/>
    <col min="15348" max="15348" width="11.7109375" style="13" customWidth="1"/>
    <col min="15349" max="15349" width="11.85546875" style="13" customWidth="1"/>
    <col min="15350" max="15353" width="11" style="13" customWidth="1"/>
    <col min="15354" max="15354" width="12.7109375" style="13" customWidth="1"/>
    <col min="15355" max="15355" width="9.85546875" style="13" customWidth="1"/>
    <col min="15356" max="15356" width="14" style="13" customWidth="1"/>
    <col min="15357" max="15357" width="12" style="13" customWidth="1"/>
    <col min="15358" max="15358" width="11.7109375" style="13" customWidth="1"/>
    <col min="15359" max="15359" width="10.85546875" style="13" customWidth="1"/>
    <col min="15360" max="15361" width="11.42578125" style="13" customWidth="1"/>
    <col min="15362" max="15362" width="10.28515625" style="13" bestFit="1" customWidth="1"/>
    <col min="15363" max="15363" width="12.140625" style="13" customWidth="1"/>
    <col min="15364" max="15364" width="12.28515625" style="13" customWidth="1"/>
    <col min="15365" max="15365" width="17.140625" style="13" customWidth="1"/>
    <col min="15366" max="15366" width="23" style="13" customWidth="1"/>
    <col min="15367" max="15601" width="8.85546875" style="13"/>
    <col min="15602" max="15602" width="4.42578125" style="13" customWidth="1"/>
    <col min="15603" max="15603" width="28.140625" style="13" customWidth="1"/>
    <col min="15604" max="15604" width="11.7109375" style="13" customWidth="1"/>
    <col min="15605" max="15605" width="11.85546875" style="13" customWidth="1"/>
    <col min="15606" max="15609" width="11" style="13" customWidth="1"/>
    <col min="15610" max="15610" width="12.7109375" style="13" customWidth="1"/>
    <col min="15611" max="15611" width="9.85546875" style="13" customWidth="1"/>
    <col min="15612" max="15612" width="14" style="13" customWidth="1"/>
    <col min="15613" max="15613" width="12" style="13" customWidth="1"/>
    <col min="15614" max="15614" width="11.7109375" style="13" customWidth="1"/>
    <col min="15615" max="15615" width="10.85546875" style="13" customWidth="1"/>
    <col min="15616" max="15617" width="11.42578125" style="13" customWidth="1"/>
    <col min="15618" max="15618" width="10.28515625" style="13" bestFit="1" customWidth="1"/>
    <col min="15619" max="15619" width="12.140625" style="13" customWidth="1"/>
    <col min="15620" max="15620" width="12.28515625" style="13" customWidth="1"/>
    <col min="15621" max="15621" width="17.140625" style="13" customWidth="1"/>
    <col min="15622" max="15622" width="23" style="13" customWidth="1"/>
    <col min="15623" max="15857" width="8.85546875" style="13"/>
    <col min="15858" max="15858" width="4.42578125" style="13" customWidth="1"/>
    <col min="15859" max="15859" width="28.140625" style="13" customWidth="1"/>
    <col min="15860" max="15860" width="11.7109375" style="13" customWidth="1"/>
    <col min="15861" max="15861" width="11.85546875" style="13" customWidth="1"/>
    <col min="15862" max="15865" width="11" style="13" customWidth="1"/>
    <col min="15866" max="15866" width="12.7109375" style="13" customWidth="1"/>
    <col min="15867" max="15867" width="9.85546875" style="13" customWidth="1"/>
    <col min="15868" max="15868" width="14" style="13" customWidth="1"/>
    <col min="15869" max="15869" width="12" style="13" customWidth="1"/>
    <col min="15870" max="15870" width="11.7109375" style="13" customWidth="1"/>
    <col min="15871" max="15871" width="10.85546875" style="13" customWidth="1"/>
    <col min="15872" max="15873" width="11.42578125" style="13" customWidth="1"/>
    <col min="15874" max="15874" width="10.28515625" style="13" bestFit="1" customWidth="1"/>
    <col min="15875" max="15875" width="12.140625" style="13" customWidth="1"/>
    <col min="15876" max="15876" width="12.28515625" style="13" customWidth="1"/>
    <col min="15877" max="15877" width="17.140625" style="13" customWidth="1"/>
    <col min="15878" max="15878" width="23" style="13" customWidth="1"/>
    <col min="15879" max="16113" width="8.85546875" style="13"/>
    <col min="16114" max="16114" width="4.42578125" style="13" customWidth="1"/>
    <col min="16115" max="16115" width="28.140625" style="13" customWidth="1"/>
    <col min="16116" max="16116" width="11.7109375" style="13" customWidth="1"/>
    <col min="16117" max="16117" width="11.85546875" style="13" customWidth="1"/>
    <col min="16118" max="16121" width="11" style="13" customWidth="1"/>
    <col min="16122" max="16122" width="12.7109375" style="13" customWidth="1"/>
    <col min="16123" max="16123" width="9.85546875" style="13" customWidth="1"/>
    <col min="16124" max="16124" width="14" style="13" customWidth="1"/>
    <col min="16125" max="16125" width="12" style="13" customWidth="1"/>
    <col min="16126" max="16126" width="11.7109375" style="13" customWidth="1"/>
    <col min="16127" max="16127" width="10.85546875" style="13" customWidth="1"/>
    <col min="16128" max="16129" width="11.42578125" style="13" customWidth="1"/>
    <col min="16130" max="16130" width="10.28515625" style="13" bestFit="1" customWidth="1"/>
    <col min="16131" max="16131" width="12.140625" style="13" customWidth="1"/>
    <col min="16132" max="16132" width="12.28515625" style="13" customWidth="1"/>
    <col min="16133" max="16133" width="17.140625" style="13" customWidth="1"/>
    <col min="16134" max="16134" width="23" style="13" customWidth="1"/>
    <col min="16135" max="16384" width="8.85546875" style="13"/>
  </cols>
  <sheetData>
    <row r="1" spans="1:19" ht="51" customHeight="1">
      <c r="A1" s="345" t="s">
        <v>2722</v>
      </c>
      <c r="B1" s="345"/>
      <c r="C1" s="345"/>
      <c r="D1" s="345"/>
      <c r="E1" s="346"/>
      <c r="F1" s="346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16.5" customHeight="1">
      <c r="A2" s="344" t="s">
        <v>2708</v>
      </c>
      <c r="B2" s="344" t="s">
        <v>2450</v>
      </c>
      <c r="C2" s="344" t="s">
        <v>2709</v>
      </c>
      <c r="D2" s="344" t="s">
        <v>2710</v>
      </c>
      <c r="E2" s="344" t="s">
        <v>2711</v>
      </c>
      <c r="F2" s="344" t="s">
        <v>2712</v>
      </c>
    </row>
    <row r="3" spans="1:19" ht="17.25" customHeight="1">
      <c r="A3" s="344"/>
      <c r="B3" s="344"/>
      <c r="C3" s="344"/>
      <c r="D3" s="344"/>
      <c r="E3" s="344"/>
      <c r="F3" s="344"/>
    </row>
    <row r="4" spans="1:19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</row>
    <row r="5" spans="1:19" ht="33" customHeight="1">
      <c r="A5" s="15"/>
      <c r="B5" s="16" t="s">
        <v>2713</v>
      </c>
      <c r="C5" s="17">
        <f>SUM(C6:C10)</f>
        <v>46163605.779830284</v>
      </c>
      <c r="D5" s="18">
        <f>SUM(D6:D10)</f>
        <v>1</v>
      </c>
      <c r="E5" s="17">
        <f>SUM(E6:E10)</f>
        <v>1220</v>
      </c>
      <c r="F5" s="18">
        <f>SUM(F6:F10)</f>
        <v>0.99999999999999989</v>
      </c>
      <c r="G5" s="19"/>
      <c r="H5" s="20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>
      <c r="A6" s="22">
        <v>1</v>
      </c>
      <c r="B6" s="23" t="s">
        <v>2714</v>
      </c>
      <c r="C6" s="24">
        <f>SUMIFS(Сумма_ОД,Филиал_ОД,"=ПАО*",СпособЗакупки_ОД,"Открытый конкурс*")+SUMIFS(Сумма_ИД,Филиал_ИД,"=ПАО*",СпособЗакупки_ИД,"Открытый конкурс*")</f>
        <v>20519215.597809836</v>
      </c>
      <c r="D6" s="25">
        <f>IF(C6=0,0,C6/C5)</f>
        <v>0.4444890136111303</v>
      </c>
      <c r="E6" s="24">
        <f>COUNTIFS(Сумма_ОД,"&gt;=0",Филиал_ОД,"=ПАО*",СпособЗакупки_ОД,"=Открытый конкурс*")+COUNTIFS(Сумма_ИД,"&gt;=0",Филиал_ИД,"=ПАО*",СпособЗакупки_ИД,"=Открытый конкурс*")</f>
        <v>186</v>
      </c>
      <c r="F6" s="25">
        <f>IF(E6=0,0,E6/E5)</f>
        <v>0.15245901639344261</v>
      </c>
      <c r="G6" s="21"/>
      <c r="H6" s="20"/>
    </row>
    <row r="7" spans="1:19">
      <c r="A7" s="26">
        <v>2</v>
      </c>
      <c r="B7" s="27" t="s">
        <v>2451</v>
      </c>
      <c r="C7" s="24">
        <f>SUMIFS(Сумма_ОД,Филиал_ОД,"=ПАО*",СпособЗакупки_ОД,"Аукцион")</f>
        <v>17460000</v>
      </c>
      <c r="D7" s="25">
        <f>IF(C7=0,0,C7/C5)</f>
        <v>0.3782200221376249</v>
      </c>
      <c r="E7" s="24">
        <f>COUNTIFS(Сумма_ОД,"&gt;=0",Филиал_ОД,"=ПАО*",СпособЗакупки_ОД,"=Аукцион")</f>
        <v>6</v>
      </c>
      <c r="F7" s="25">
        <f>IF(E7=0,0,E7/E5)</f>
        <v>4.9180327868852463E-3</v>
      </c>
      <c r="G7" s="21"/>
      <c r="H7" s="20"/>
    </row>
    <row r="8" spans="1:19">
      <c r="A8" s="26">
        <v>3</v>
      </c>
      <c r="B8" s="27" t="s">
        <v>2452</v>
      </c>
      <c r="C8" s="24">
        <f>SUMIFS(Сумма_ОД,Филиал_ОД,"=ПАО*",СпособЗакупки_ОД,"Открытый запрос предложений*")+SUMIFS(Сумма_ИД,Филиал_ИД,"=ПАО*",СпособЗакупки_ИД,"Открытый запрос предложений*")</f>
        <v>998283.89952461992</v>
      </c>
      <c r="D8" s="25">
        <f>IF(C8=0,0,C8/C5)</f>
        <v>2.1624911716943657E-2</v>
      </c>
      <c r="E8" s="24">
        <f>COUNTIFS(Сумма_ОД,"&gt;=0",Филиал_ОД,"=ПАО*",СпособЗакупки_ОД,"=Открытый запрос предложений*")+COUNTIFS(Сумма_ИД,"&gt;=0",Филиал_ИД,"=ПАО*",СпособЗакупки_ИД,"=Открытый запрос предложений*")</f>
        <v>317</v>
      </c>
      <c r="F8" s="25">
        <f>IF(E8=0,0,E8/E5)</f>
        <v>0.25983606557377048</v>
      </c>
      <c r="G8" s="21"/>
      <c r="H8" s="20"/>
    </row>
    <row r="9" spans="1:19">
      <c r="A9" s="26">
        <v>7</v>
      </c>
      <c r="B9" s="27" t="s">
        <v>566</v>
      </c>
      <c r="C9" s="24">
        <f>SUMIFS(Сумма_ОД,Филиал_ОД,"=ПАО*",СпособЗакупки_ОД,"ЗЦ ООК РС*")+SUMIFS(Сумма_ИД,Филиал_ИД,"=ПАО*",СпособЗакупки_ИД,"ЗЦ ООК РС*")</f>
        <v>4795308.9953788444</v>
      </c>
      <c r="D9" s="25">
        <f>IF(C9=0,0,C9/C5)</f>
        <v>0.10387639601311217</v>
      </c>
      <c r="E9" s="24">
        <f>COUNTIFS(Сумма_ОД,"&gt;=0",Филиал_ОД,"=ПАО*",СпособЗакупки_ОД,"=ЗЦ ООК РС*")+COUNTIFS(Сумма_ИД,"&gt;=0",Филиал_ИД,"=ПАО*",СпособЗакупки_ИД,"=ЗЦ ООК РС*")</f>
        <v>501</v>
      </c>
      <c r="F9" s="25">
        <f>IF(E9=0,0,E9/E5)</f>
        <v>0.41065573770491803</v>
      </c>
      <c r="G9" s="21"/>
      <c r="H9" s="20"/>
    </row>
    <row r="10" spans="1:19">
      <c r="A10" s="26">
        <v>8</v>
      </c>
      <c r="B10" s="23" t="s">
        <v>2453</v>
      </c>
      <c r="C10" s="24">
        <f>SUMIFS(Сумма_ОД,Филиал_ОД,"=ПАО*",СпособЗакупки_ОД,"Закупка у единственного поставщика*")+SUMIFS(Сумма_ИД,Филиал_ИД,"=ПАО*",СпособЗакупки_ИД,"Закупка у единственного поставщика*")</f>
        <v>2390797.2871169816</v>
      </c>
      <c r="D10" s="25">
        <f>IF(C10=0,0,C10/C5)</f>
        <v>5.1789656521188908E-2</v>
      </c>
      <c r="E10" s="24">
        <f>COUNTIFS(Сумма_ОД,"&gt;=0",Филиал_ОД,"=ПАО*",СпособЗакупки_ОД,"=Закупка у единственного поставщика*")+COUNTIFS(Сумма_ИД,"&gt;=0",Филиал_ИД,"=ПАО*",СпособЗакупки_ИД,"=Закупка у единственного поставщика*")</f>
        <v>210</v>
      </c>
      <c r="F10" s="25">
        <f>IF(E10=0,0,E10/E5)</f>
        <v>0.1721311475409836</v>
      </c>
      <c r="G10" s="21"/>
      <c r="H10" s="20"/>
    </row>
    <row r="11" spans="1:19">
      <c r="A11" s="26">
        <v>10</v>
      </c>
      <c r="B11" s="27" t="s">
        <v>2715</v>
      </c>
      <c r="C11" s="24">
        <f>SUMIFS(Сумма_ОД,Филиал_ОД,"=ПАО*",ВидЭТП_ОД,"электронная*")+SUMIFS(Сумма_ИД,Филиал_ИД,"=ПАО*",ВидЭТП_ИД,"электронная*")</f>
        <v>43772808.492713295</v>
      </c>
      <c r="D11" s="25">
        <f>IF(C11=0,0,C11/C5)</f>
        <v>0.94821034347881095</v>
      </c>
      <c r="E11" s="24">
        <f>COUNTIFS(Сумма_ОД,"&gt;=0",Филиал_ОД,"=ПАО*",ВидЭТП_ОД,"Электронная*")+COUNTIFS(Сумма_ИД,"&gt;=0",Филиал_ИД,"=ПАО*",ВидЭТП_ИД,"Электронная*")</f>
        <v>1010</v>
      </c>
      <c r="F11" s="25">
        <f>IF(E11=0,0,E11/E5)</f>
        <v>0.82786885245901642</v>
      </c>
      <c r="G11" s="21"/>
      <c r="H11" s="20"/>
    </row>
    <row r="12" spans="1:19">
      <c r="A12" s="26">
        <v>11</v>
      </c>
      <c r="B12" s="27" t="s">
        <v>2716</v>
      </c>
      <c r="C12" s="24">
        <f>C6+C7+C8+C9</f>
        <v>43772808.492713302</v>
      </c>
      <c r="D12" s="25">
        <f>IF(C12=0,0,C12/C5)</f>
        <v>0.94821034347881106</v>
      </c>
      <c r="E12" s="24">
        <f>E6+E7+E8+E9</f>
        <v>1010</v>
      </c>
      <c r="F12" s="25">
        <f>IF(E12=0,0,E12/E5)</f>
        <v>0.82786885245901642</v>
      </c>
      <c r="G12" s="21"/>
      <c r="H12" s="20"/>
    </row>
    <row r="13" spans="1:19">
      <c r="A13" s="28"/>
      <c r="B13" s="28"/>
      <c r="C13" s="29"/>
      <c r="D13" s="30"/>
      <c r="E13" s="30"/>
      <c r="F13" s="30"/>
      <c r="H13" s="20"/>
    </row>
    <row r="14" spans="1:19" ht="16.5" customHeight="1">
      <c r="A14" s="344" t="s">
        <v>2717</v>
      </c>
      <c r="B14" s="344" t="s">
        <v>2718</v>
      </c>
      <c r="C14" s="344" t="s">
        <v>2709</v>
      </c>
      <c r="D14" s="344" t="s">
        <v>2710</v>
      </c>
      <c r="E14" s="344" t="s">
        <v>2711</v>
      </c>
      <c r="F14" s="344" t="s">
        <v>2712</v>
      </c>
    </row>
    <row r="15" spans="1:19" ht="17.25" customHeight="1">
      <c r="A15" s="344"/>
      <c r="B15" s="344"/>
      <c r="C15" s="344"/>
      <c r="D15" s="344"/>
      <c r="E15" s="344"/>
      <c r="F15" s="344"/>
    </row>
    <row r="16" spans="1:19">
      <c r="A16" s="14">
        <v>1</v>
      </c>
      <c r="B16" s="14">
        <v>2</v>
      </c>
      <c r="C16" s="14">
        <v>4</v>
      </c>
      <c r="D16" s="14">
        <v>11</v>
      </c>
      <c r="E16" s="14">
        <v>11</v>
      </c>
      <c r="F16" s="14">
        <v>11</v>
      </c>
    </row>
    <row r="17" spans="1:19" ht="33" customHeight="1">
      <c r="A17" s="15"/>
      <c r="B17" s="16" t="s">
        <v>2713</v>
      </c>
      <c r="C17" s="17">
        <f>SUM(C18:C19,C21:C25)</f>
        <v>46163605.779830284</v>
      </c>
      <c r="D17" s="18">
        <f>SUM(D18:D19,D21:D25)</f>
        <v>1</v>
      </c>
      <c r="E17" s="17">
        <f>SUM(E18:E19,E21:E25)</f>
        <v>1220</v>
      </c>
      <c r="F17" s="18">
        <f>SUM(F18:F19,F21:F25)</f>
        <v>1</v>
      </c>
      <c r="G17" s="21"/>
      <c r="H17" s="20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ht="25.5">
      <c r="A18" s="22">
        <v>1</v>
      </c>
      <c r="B18" s="27" t="s">
        <v>2719</v>
      </c>
      <c r="C18" s="24">
        <f>SUMIFS(Сумма_ИД,Филиал_ИД,"=ПАО*",ВД_ИД,"=1")</f>
        <v>5867570.8306957157</v>
      </c>
      <c r="D18" s="25">
        <f>IF(C18=0,0,C18/C17)</f>
        <v>0.12710382413973745</v>
      </c>
      <c r="E18" s="24">
        <f>COUNTIFS(Сумма_ИД,"&gt;=0",Филиал_ИД,"=ПАО*",ВД_ИД,"=1")</f>
        <v>155</v>
      </c>
      <c r="F18" s="25">
        <f>IF(E18=0,0,E18/E17)</f>
        <v>0.12704918032786885</v>
      </c>
      <c r="G18" s="21"/>
      <c r="H18" s="31"/>
    </row>
    <row r="19" spans="1:19" ht="38.25">
      <c r="A19" s="26">
        <v>2</v>
      </c>
      <c r="B19" s="27" t="s">
        <v>2720</v>
      </c>
      <c r="C19" s="24">
        <f>SUMIFS(Сумма_ИД,Филиал_ИД,"=ПАО*",ВД_ИД,"=2")</f>
        <v>12977304.817374535</v>
      </c>
      <c r="D19" s="25">
        <f>IF(C19=0,0,C19/C17)</f>
        <v>0.28111549343150649</v>
      </c>
      <c r="E19" s="24">
        <f>COUNTIFS(Сумма_ИД,"&gt;=0",Филиал_ИД,"=ПАО*",ВД_ИД,"=2")</f>
        <v>436</v>
      </c>
      <c r="F19" s="25">
        <f>IF(E19=0,0,E19/E17)</f>
        <v>0.35737704918032787</v>
      </c>
      <c r="G19" s="21"/>
      <c r="H19" s="20"/>
    </row>
    <row r="20" spans="1:19" ht="20.25" customHeight="1">
      <c r="A20" s="26"/>
      <c r="B20" s="236" t="s">
        <v>5246</v>
      </c>
      <c r="C20" s="233">
        <f>C19+C18</f>
        <v>18844875.64807025</v>
      </c>
      <c r="D20" s="234">
        <f>C20/C17</f>
        <v>0.40821931757124391</v>
      </c>
      <c r="E20" s="233">
        <f>E19+E18</f>
        <v>591</v>
      </c>
      <c r="F20" s="234">
        <f>E20/E17</f>
        <v>0.48442622950819675</v>
      </c>
      <c r="G20" s="21"/>
      <c r="H20" s="20"/>
    </row>
    <row r="21" spans="1:19" ht="38.25">
      <c r="A21" s="26">
        <v>3</v>
      </c>
      <c r="B21" s="27" t="s">
        <v>2721</v>
      </c>
      <c r="C21" s="24">
        <f>SUMIFS(Сумма_ОД,Филиал_ОД,"=ПАО*",ВД_ОД,"=3")</f>
        <v>1737127.7770500006</v>
      </c>
      <c r="D21" s="25">
        <f>IF(C21=0,0,C21/C17)</f>
        <v>3.7629811356914913E-2</v>
      </c>
      <c r="E21" s="24">
        <f>COUNTIFS(Сумма_ОД,"&gt;=0",Филиал_ОД,"=ПАО*",ВД_ОД,"=3")</f>
        <v>229</v>
      </c>
      <c r="F21" s="25">
        <f>IF(E21=0,0,E21/E17)</f>
        <v>0.18770491803278688</v>
      </c>
      <c r="G21" s="21"/>
      <c r="H21" s="20"/>
    </row>
    <row r="22" spans="1:19">
      <c r="A22" s="26">
        <v>4</v>
      </c>
      <c r="B22" s="27" t="s">
        <v>1008</v>
      </c>
      <c r="C22" s="24">
        <f>SUMIFS(Сумма_ОД,Филиал_ОД,"=ПАО*",ВД_ОД,"=4")</f>
        <v>1692168.228813051</v>
      </c>
      <c r="D22" s="25">
        <f>IF(C22=0,0,C22/C17)</f>
        <v>3.665589375499758E-2</v>
      </c>
      <c r="E22" s="24">
        <f>COUNTIFS(Сумма_ОД,"&gt;=0",Филиал_ОД,"=ПАО*",ВД_ОД,"=4")</f>
        <v>28</v>
      </c>
      <c r="F22" s="25">
        <f>IF(E22=0,0,E22/E17)</f>
        <v>2.2950819672131147E-2</v>
      </c>
      <c r="G22" s="21"/>
      <c r="H22" s="20"/>
    </row>
    <row r="23" spans="1:19">
      <c r="A23" s="26">
        <v>5</v>
      </c>
      <c r="B23" s="27" t="s">
        <v>48</v>
      </c>
      <c r="C23" s="24">
        <f>SUMIFS(Сумма_ОД,Филиал_ОД,"=ПАО*",ВД_ОД,"=5")</f>
        <v>0</v>
      </c>
      <c r="D23" s="25">
        <f>IF(C23=0,0,C23/C17)</f>
        <v>0</v>
      </c>
      <c r="E23" s="24">
        <f>COUNTIFS(Сумма_ОД,"&gt;=0",Филиал_ОД,"=ПАО*",ВД_ОД,"=5")</f>
        <v>0</v>
      </c>
      <c r="F23" s="25">
        <f>IF(E23=0,0,E23/E17)</f>
        <v>0</v>
      </c>
      <c r="G23" s="21"/>
      <c r="H23" s="20"/>
    </row>
    <row r="24" spans="1:19">
      <c r="A24" s="22">
        <v>6</v>
      </c>
      <c r="B24" s="27" t="s">
        <v>62</v>
      </c>
      <c r="C24" s="24">
        <f>SUMIFS(Сумма_ОД,Филиал_ОД,"=ПАО*",ВД_ОД,"=6")</f>
        <v>42125.192035254237</v>
      </c>
      <c r="D24" s="25">
        <f>IF(C24=0,0,C24/C17)</f>
        <v>9.125195340278098E-4</v>
      </c>
      <c r="E24" s="24">
        <f>COUNTIFS(Сумма_ОД,"&gt;=0",Филиал_ОД,"=ПАО*",ВД_ОД,"=6")</f>
        <v>16</v>
      </c>
      <c r="F24" s="25">
        <f>IF(E24=0,0,E24/E17)</f>
        <v>1.3114754098360656E-2</v>
      </c>
      <c r="G24" s="21"/>
      <c r="H24" s="20"/>
    </row>
    <row r="25" spans="1:19">
      <c r="A25" s="26">
        <v>7</v>
      </c>
      <c r="B25" s="27" t="s">
        <v>63</v>
      </c>
      <c r="C25" s="24">
        <f>SUMIFS(Сумма_ОД,Филиал_ОД,"=ПАО*",ВД_ОД,"=7")</f>
        <v>23847308.933861729</v>
      </c>
      <c r="D25" s="25">
        <f>IF(C25=0,0,C25/C17)</f>
        <v>0.51658245778281575</v>
      </c>
      <c r="E25" s="24">
        <f>COUNTIFS(Сумма_ОД,"&gt;=0",Филиал_ОД,"=ПАО*",ВД_ОД,"=7")</f>
        <v>356</v>
      </c>
      <c r="F25" s="25">
        <f>IF(E25=0,0,E25/E17)</f>
        <v>0.29180327868852457</v>
      </c>
      <c r="G25" s="21"/>
      <c r="H25" s="20"/>
    </row>
    <row r="26" spans="1:19" ht="20.25" customHeight="1">
      <c r="A26" s="26"/>
      <c r="B26" s="236" t="s">
        <v>5247</v>
      </c>
      <c r="C26" s="233">
        <f>SUM(C21:C25)</f>
        <v>27318730.131760035</v>
      </c>
      <c r="D26" s="234">
        <f>C26/C17</f>
        <v>0.59178068242875614</v>
      </c>
      <c r="E26" s="233">
        <f>SUM(E21:E25)</f>
        <v>629</v>
      </c>
      <c r="F26" s="234">
        <f>E26/E17</f>
        <v>0.51557377049180331</v>
      </c>
      <c r="G26" s="21"/>
      <c r="H26" s="20"/>
    </row>
    <row r="27" spans="1:19">
      <c r="A27" s="226"/>
      <c r="B27" s="227"/>
      <c r="C27" s="228"/>
      <c r="D27" s="229"/>
      <c r="E27" s="228"/>
      <c r="F27" s="229"/>
      <c r="G27" s="21"/>
      <c r="H27" s="20"/>
    </row>
    <row r="28" spans="1:19">
      <c r="A28" s="32"/>
      <c r="B28" s="32"/>
      <c r="C28" s="33"/>
      <c r="D28" s="33"/>
      <c r="E28" s="33"/>
      <c r="F28" s="33"/>
    </row>
    <row r="29" spans="1:19" ht="15">
      <c r="A29" s="349" t="s">
        <v>2724</v>
      </c>
      <c r="B29" s="350"/>
      <c r="C29" s="350"/>
      <c r="D29" s="350"/>
      <c r="E29" s="348"/>
      <c r="F29" s="348"/>
    </row>
    <row r="30" spans="1:19" ht="15">
      <c r="A30" s="347" t="s">
        <v>5242</v>
      </c>
      <c r="B30" s="348"/>
      <c r="C30" s="35">
        <f>C17</f>
        <v>46163605.779830284</v>
      </c>
      <c r="D30" s="25">
        <f>D17</f>
        <v>1</v>
      </c>
      <c r="E30" s="24">
        <f>E17</f>
        <v>1220</v>
      </c>
      <c r="F30" s="25">
        <f>F17</f>
        <v>1</v>
      </c>
    </row>
    <row r="31" spans="1:19" ht="33.75" customHeight="1">
      <c r="A31" s="351" t="s">
        <v>5243</v>
      </c>
      <c r="B31" s="352"/>
      <c r="C31" s="230">
        <f>C30-(SUMIFS(Сумма_ОД,Филиал_ОД,"=ПАО*",МСП_ОД,"Да*")+SUMIFS(Сумма_ИД,Филиал_ИД,"=ПАО*",МСП_ИД,"да*")+SUMIFS(Сумма_ОД,Филиал_ОД,"=ПАО*",МСП_ОД,"Нет*")+SUMIFS(Сумма_ИД,Филиал_ИД,"=ПАО*",МСП_ИД,"Нет*"))</f>
        <v>20932066.886958994</v>
      </c>
      <c r="D31" s="231">
        <f>C31/C30</f>
        <v>0.45343223375554847</v>
      </c>
      <c r="E31" s="230">
        <f>E30-(COUNTIFS(Сумма_ОД,"&gt;=0",Филиал_ОД,"=ПАО*",МСП_ОД,"Да*")+COUNTIFS(Сумма_ОД,"&gt;=0",Филиал_ОД,"=ПАО*",МСП_ОД,"Нет*")+COUNTIFS(Сумма_ИД,"&gt;=0",Филиал_ИД,"=ПАО*",МСП_ИД,"Да*")+COUNTIFS(Сумма_ИД,"&gt;=0",Филиал_ИД,"=ПАО*",МСП_ИД,"Нет*"))</f>
        <v>148</v>
      </c>
      <c r="F31" s="231">
        <f>E31/E30</f>
        <v>0.12131147540983607</v>
      </c>
    </row>
    <row r="32" spans="1:19" ht="15">
      <c r="A32" s="353"/>
      <c r="B32" s="348"/>
      <c r="C32" s="34"/>
      <c r="D32" s="25"/>
      <c r="E32" s="24"/>
      <c r="F32" s="25"/>
    </row>
    <row r="33" spans="1:6" ht="15">
      <c r="A33" s="354" t="s">
        <v>5244</v>
      </c>
      <c r="B33" s="355"/>
      <c r="C33" s="232">
        <f>C30-C31</f>
        <v>25231538.89287129</v>
      </c>
      <c r="D33" s="25">
        <v>0.99999999999999989</v>
      </c>
      <c r="E33" s="235">
        <f>E30-E31</f>
        <v>1072</v>
      </c>
      <c r="F33" s="25"/>
    </row>
    <row r="34" spans="1:6" ht="15">
      <c r="A34" s="347" t="s">
        <v>5245</v>
      </c>
      <c r="B34" s="348"/>
      <c r="C34" s="35">
        <f>SUMIFS(Сумма_ОД,Филиал_ОД,"=ПАО*",МСП_ОД,"Да*")+SUMIFS(Сумма_ИД,Филиал_ИД,"=ПАО*",МСП_ИД,"да*")</f>
        <v>7072807.93303781</v>
      </c>
      <c r="D34" s="234">
        <f>C34/C33</f>
        <v>0.28031615364674023</v>
      </c>
      <c r="E34" s="24">
        <f>COUNTIFS(Сумма_ОД,"&gt;=0",Филиал_ОД,"=ПАО*",МСП_ОД,"Да*")+COUNTIFS(Сумма_ИД,"&gt;=0",Филиал_ИД,"=ПАО*",МСП_ИД,"Да*")</f>
        <v>756</v>
      </c>
      <c r="F34" s="25"/>
    </row>
    <row r="35" spans="1:6" ht="15">
      <c r="A35" s="347" t="s">
        <v>2723</v>
      </c>
      <c r="B35" s="348"/>
      <c r="C35" s="35">
        <f>SUMIFS(Сумма_ОД,Филиал_ОД,"=ПАО*",МСП_ОД,"Нет*")+SUMIFS(Сумма_ИД,Филиал_ИД,"=ПАО*",МСП_ИД,"Нет*")</f>
        <v>18158730.95983348</v>
      </c>
      <c r="D35" s="25">
        <f>C35/C33</f>
        <v>0.71968384635325977</v>
      </c>
      <c r="E35" s="24">
        <f>COUNTIFS(Сумма_ОД,"&gt;=0",Филиал_ОД,"=ПАО*",МСП_ОД,"Нет*")+COUNTIFS(Сумма_ИД,"&gt;=0",Филиал_ИД,"=ПАО*",МСП_ИД,"Нет*")</f>
        <v>316</v>
      </c>
      <c r="F35" s="25"/>
    </row>
  </sheetData>
  <customSheetViews>
    <customSheetView guid="{78C9B480-31EB-4971-BF85-D396B6E7F3AD}" scale="115" topLeftCell="A7">
      <selection activeCell="B28" sqref="B28"/>
      <colBreaks count="1" manualBreakCount="1">
        <brk id="6" max="1048575" man="1"/>
      </colBreaks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r:id="rId1"/>
    </customSheetView>
    <customSheetView guid="{EC77FB49-2281-4A19-A744-18CA013ABD2F}" scale="115" showPageBreaks="1" printArea="1" topLeftCell="A7">
      <selection activeCell="B28" sqref="B28"/>
      <colBreaks count="1" manualBreakCount="1">
        <brk id="6" max="1048575" man="1"/>
      </colBreaks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r:id="rId2"/>
    </customSheetView>
    <customSheetView guid="{3792B725-69C0-48E2-A18B-1F4E7385BF7C}" scale="115" showPageBreaks="1" printArea="1" topLeftCell="A7">
      <selection activeCell="B28" sqref="B28"/>
      <colBreaks count="1" manualBreakCount="1">
        <brk id="6" max="1048575" man="1"/>
      </colBreaks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r:id="rId3"/>
    </customSheetView>
  </customSheetViews>
  <mergeCells count="20">
    <mergeCell ref="A34:B34"/>
    <mergeCell ref="A35:B35"/>
    <mergeCell ref="A29:F29"/>
    <mergeCell ref="A30:B30"/>
    <mergeCell ref="A31:B31"/>
    <mergeCell ref="A32:B32"/>
    <mergeCell ref="A33:B33"/>
    <mergeCell ref="F14:F15"/>
    <mergeCell ref="A1:F1"/>
    <mergeCell ref="A2:A3"/>
    <mergeCell ref="B2:B3"/>
    <mergeCell ref="C2:C3"/>
    <mergeCell ref="D2:D3"/>
    <mergeCell ref="E2:E3"/>
    <mergeCell ref="F2:F3"/>
    <mergeCell ref="A14:A15"/>
    <mergeCell ref="B14:B15"/>
    <mergeCell ref="C14:C15"/>
    <mergeCell ref="D14:D15"/>
    <mergeCell ref="E14:E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4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13</vt:i4>
      </vt:variant>
    </vt:vector>
  </HeadingPairs>
  <TitlesOfParts>
    <vt:vector size="17" baseType="lpstr">
      <vt:lpstr>Справочник Вид продукции</vt:lpstr>
      <vt:lpstr>Лоты по инвестиционной деят-сти</vt:lpstr>
      <vt:lpstr>Лоты по операционной деят-сти</vt:lpstr>
      <vt:lpstr>Статистика</vt:lpstr>
      <vt:lpstr>ВД_ИД</vt:lpstr>
      <vt:lpstr>ВД_ОД</vt:lpstr>
      <vt:lpstr>ВидЭТП_ИД</vt:lpstr>
      <vt:lpstr>ВидЭТП_ОД</vt:lpstr>
      <vt:lpstr>МСП_ИД</vt:lpstr>
      <vt:lpstr>МСП_ОД</vt:lpstr>
      <vt:lpstr>Статистика!Область_печати</vt:lpstr>
      <vt:lpstr>СпособЗакупки_ИД</vt:lpstr>
      <vt:lpstr>СпособЗакупки_ОД</vt:lpstr>
      <vt:lpstr>Сумма_ИД</vt:lpstr>
      <vt:lpstr>Сумма_ОД</vt:lpstr>
      <vt:lpstr>Филиал_ИД</vt:lpstr>
      <vt:lpstr>Филиал_ОД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Давлетшин О.Р.</cp:lastModifiedBy>
  <cp:lastPrinted>2016-12-20T15:43:25Z</cp:lastPrinted>
  <dcterms:created xsi:type="dcterms:W3CDTF">2011-11-18T07:59:33Z</dcterms:created>
  <dcterms:modified xsi:type="dcterms:W3CDTF">2016-12-30T11:31:33Z</dcterms:modified>
</cp:coreProperties>
</file>